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250" windowHeight="12690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'Лист1'!$A$1:$T$62</definedName>
  </definedNames>
  <calcPr fullCalcOnLoad="1"/>
</workbook>
</file>

<file path=xl/sharedStrings.xml><?xml version="1.0" encoding="utf-8"?>
<sst xmlns="http://schemas.openxmlformats.org/spreadsheetml/2006/main" count="103" uniqueCount="72">
  <si>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</si>
  <si>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</si>
  <si>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</si>
  <si>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</si>
  <si>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</si>
  <si>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</si>
  <si>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</si>
  <si>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</si>
  <si>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</si>
  <si>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</si>
  <si>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</si>
  <si>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</si>
  <si>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</si>
  <si>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</si>
  <si>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</si>
  <si>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</si>
  <si>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</si>
  <si>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</si>
  <si>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</si>
  <si>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</si>
  <si>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</si>
  <si>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</si>
  <si>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</si>
  <si>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</si>
  <si>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</si>
  <si>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</si>
  <si>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</si>
  <si>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</si>
  <si>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</si>
  <si>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 xml:space="preserve"> КАССОВЫЕ ВЫПЛАТЫ ПО РАСХОДАМ - всего, в том числе: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</si>
  <si>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</si>
  <si>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</si>
  <si>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обслуживание муниципального долга Муромского района (по ВР 700) </t>
  </si>
  <si>
    <t xml:space="preserve"> другие расходы </t>
  </si>
  <si>
    <t xml:space="preserve"> в том числе по главным распорядителям средств:</t>
  </si>
  <si>
    <t>Администрация района</t>
  </si>
  <si>
    <t>Совет народных депутатов</t>
  </si>
  <si>
    <t>Управление образования администрации района</t>
  </si>
  <si>
    <t>Финансовое управление администрации района</t>
  </si>
  <si>
    <t xml:space="preserve"> ДЕФИЦИТ (-), ПРОФИЦИТ (+) </t>
  </si>
  <si>
    <t xml:space="preserve"> Кассовые выплаты по источникам финансирования дефицита бюджета Муромского района-всего </t>
  </si>
  <si>
    <t>РЕЗУЛЬТАТ ОПЕРАЦИЙ (без операций по управлению средствами на едином счете бюджета района) (стр.0300+стр.0500-стр.0600)</t>
  </si>
  <si>
    <t>Остатки на едином счете бюджета района  на начало периода</t>
  </si>
  <si>
    <t>Остатки на едином счете бюджета  района на конец периода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</si>
  <si>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района)</t>
  </si>
  <si>
    <t>учреждений (со счета 40601 на счет 40201)</t>
  </si>
  <si>
    <t xml:space="preserve"> </t>
  </si>
  <si>
    <t>0100</t>
  </si>
  <si>
    <t>0110</t>
  </si>
  <si>
    <t>0120</t>
  </si>
  <si>
    <t>0200</t>
  </si>
  <si>
    <t>0220</t>
  </si>
  <si>
    <t>0230</t>
  </si>
  <si>
    <t>0240</t>
  </si>
  <si>
    <t>0250</t>
  </si>
  <si>
    <t>0300</t>
  </si>
  <si>
    <t>0600</t>
  </si>
  <si>
    <t>0700</t>
  </si>
  <si>
    <t>0500</t>
  </si>
  <si>
    <t>8(49234) 2 69 95</t>
  </si>
  <si>
    <t>Кассовые поступления по источникам поступления дефицита бюджета Муромского района</t>
  </si>
  <si>
    <t>Управление социально-экономического развития</t>
  </si>
  <si>
    <t>Периодичность: ежеквартальная</t>
  </si>
  <si>
    <r>
      <t xml:space="preserve">СПРАВОЧНО: </t>
    </r>
    <r>
      <rPr>
        <sz val="11"/>
        <rFont val="Times New Roman"/>
        <family val="1"/>
      </rPr>
      <t xml:space="preserve">Средства от заимствования со счетов бюджетных </t>
    </r>
  </si>
  <si>
    <t>Е. В. Макарова</t>
  </si>
  <si>
    <t>(по состоянию на 01.01.2024 год )</t>
  </si>
  <si>
    <t>другие расходы</t>
  </si>
  <si>
    <t>Врио начальника  финансового управления администрации  района</t>
  </si>
  <si>
    <t>Исп. Е.Ю.Коровушкина</t>
  </si>
  <si>
    <t>Капитальные вложения в объекты недвижимого имущества Муромского района (по ВР 400)</t>
  </si>
  <si>
    <t>0210</t>
  </si>
  <si>
    <t>Кассовый план исполнения бюджета  Муромского района на 2024 год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</si>
</sst>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_ ;[Red]\-0.00\ "/>
  </numFmts>
  <fonts count="50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Times New Roman"/>
      <family val="1"/>
    </font>
    <font>
      <sz val="10"/>
      <color indexed="12"/>
      <name val="Arial Cyr"/>
      <family val="0"/>
    </font>
    <font>
      <b/>
      <i/>
      <sz val="10"/>
      <color indexed="12"/>
      <name val="Times New Roman"/>
      <family val="1"/>
    </font>
    <font>
      <b/>
      <i/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Times New Roman"/>
      <family val="1"/>
    </font>
    <font>
      <sz val="10"/>
      <color rgb="FF0000FF"/>
      <name val="Arial Cyr"/>
      <family val="0"/>
    </font>
    <font>
      <b/>
      <i/>
      <sz val="10"/>
      <color rgb="FF0000FF"/>
      <name val="Times New Roman"/>
      <family val="1"/>
    </font>
    <font>
      <b/>
      <i/>
      <sz val="10"/>
      <color rgb="FF0000FF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2" fontId="1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14" fontId="0" fillId="0" borderId="0" xfId="0" applyNumberFormat="1" applyFont="1" applyFill="1" applyAlignment="1">
      <alignment horizontal="left" vertical="center"/>
    </xf>
    <xf numFmtId="14" fontId="0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 wrapText="1"/>
    </xf>
    <xf numFmtId="0" fontId="47" fillId="0" borderId="0" xfId="0" applyFont="1" applyFill="1" applyAlignment="1">
      <alignment vertical="center"/>
    </xf>
    <xf numFmtId="2" fontId="46" fillId="0" borderId="0" xfId="0" applyNumberFormat="1" applyFont="1" applyFill="1" applyAlignment="1">
      <alignment vertical="center" wrapText="1"/>
    </xf>
    <xf numFmtId="2" fontId="47" fillId="0" borderId="0" xfId="0" applyNumberFormat="1" applyFont="1" applyFill="1" applyAlignment="1">
      <alignment vertical="center"/>
    </xf>
    <xf numFmtId="2" fontId="48" fillId="0" borderId="0" xfId="0" applyNumberFormat="1" applyFont="1" applyFill="1" applyAlignment="1">
      <alignment vertical="center" wrapText="1"/>
    </xf>
    <xf numFmtId="0" fontId="49" fillId="0" borderId="0" xfId="0" applyFont="1" applyFill="1" applyAlignment="1">
      <alignment vertical="center"/>
    </xf>
    <xf numFmtId="190" fontId="3" fillId="0" borderId="10" xfId="0" applyNumberFormat="1" applyFont="1" applyFill="1" applyBorder="1" applyAlignment="1">
      <alignment horizontal="center" vertical="center" wrapText="1"/>
    </xf>
    <xf numFmtId="190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vertical="center" wrapText="1"/>
    </xf>
    <xf numFmtId="188" fontId="6" fillId="0" borderId="10" xfId="0" applyNumberFormat="1" applyFont="1" applyFill="1" applyBorder="1" applyAlignment="1">
      <alignment horizontal="center" vertical="center" wrapText="1"/>
    </xf>
    <xf numFmtId="187" fontId="6" fillId="0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187" fontId="6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87" fontId="3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86" fontId="6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0"/>
  <sheetViews>
    <sheetView tabSelected="1" view="pageBreakPreview" zoomScaleSheetLayoutView="100" zoomScalePageLayoutView="0" workbookViewId="0" topLeftCell="A1">
      <pane ySplit="9" topLeftCell="A51" activePane="bottomLeft" state="frozen"/>
      <selection pane="topLeft" activeCell="A1" sqref="A1"/>
      <selection pane="bottomLeft" activeCell="A59" sqref="A59"/>
    </sheetView>
  </sheetViews>
  <sheetFormatPr defaultColWidth="9.00390625" defaultRowHeight="12.75"/>
  <cols>
    <col min="1" max="1" width="23.875" style="2" customWidth="1"/>
    <col min="2" max="2" width="6.75390625" style="2" customWidth="1"/>
    <col min="3" max="4" width="18.125" style="2" customWidth="1"/>
    <col min="5" max="6" width="15.375" style="2" bestFit="1" customWidth="1"/>
    <col min="7" max="7" width="14.25390625" style="2" customWidth="1"/>
    <col min="8" max="8" width="16.625" style="2" bestFit="1" customWidth="1"/>
    <col min="9" max="9" width="13.875" style="2" customWidth="1"/>
    <col min="10" max="10" width="15.625" style="2" customWidth="1"/>
    <col min="11" max="11" width="15.375" style="2" bestFit="1" customWidth="1"/>
    <col min="12" max="12" width="16.625" style="2" bestFit="1" customWidth="1"/>
    <col min="13" max="14" width="15.375" style="2" bestFit="1" customWidth="1"/>
    <col min="15" max="15" width="14.125" style="2" customWidth="1"/>
    <col min="16" max="16" width="14.375" style="2" customWidth="1"/>
    <col min="17" max="17" width="14.00390625" style="2" customWidth="1"/>
    <col min="18" max="18" width="14.125" style="2" customWidth="1"/>
    <col min="19" max="19" width="14.875" style="2" customWidth="1"/>
    <col min="20" max="20" width="14.00390625" style="2" customWidth="1"/>
    <col min="21" max="21" width="15.625" style="2" customWidth="1"/>
    <col min="22" max="22" width="9.625" style="2" bestFit="1" customWidth="1"/>
    <col min="23" max="16384" width="9.125" style="2" customWidth="1"/>
  </cols>
  <sheetData>
    <row r="1" spans="1:21" ht="18.75" customHeight="1">
      <c r="A1" s="30" t="s">
        <v>71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1"/>
    </row>
    <row r="2" spans="1:21" ht="18.75">
      <c r="A2" s="3"/>
      <c r="B2" s="3"/>
      <c r="C2" s="3"/>
      <c r="D2" s="4"/>
      <c r="E2" s="3"/>
      <c r="F2" s="29" t="s">
        <v>65</v>
      </c>
      <c r="G2" s="29"/>
      <c r="H2" s="29"/>
      <c r="I2" s="29"/>
      <c r="J2" s="29"/>
      <c r="K2" s="29"/>
      <c r="L2" s="29"/>
      <c r="M2" s="29"/>
      <c r="N2" s="29"/>
      <c r="O2" s="3"/>
      <c r="P2" s="3"/>
      <c r="Q2" s="3"/>
      <c r="R2" s="3"/>
      <c r="S2" s="3"/>
      <c r="T2" s="3"/>
      <c r="U2" s="1"/>
    </row>
    <row r="3" spans="1:21" ht="12.75" customHeight="1">
      <c r="A3" s="31" t="s">
        <v>62</v>
      </c>
      <c r="B3" s="31"/>
      <c r="C3" s="31"/>
      <c r="D3" s="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</row>
    <row r="4" spans="1:21" ht="12.75" customHeight="1">
      <c r="A4" s="31" t="s">
        <v>0</v>
      </c>
      <c r="B4" s="31"/>
      <c r="C4" s="31"/>
      <c r="D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</row>
    <row r="5" spans="1:21" ht="12.75">
      <c r="A5" s="3"/>
      <c r="B5" s="3"/>
      <c r="C5" s="3"/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"/>
    </row>
    <row r="6" spans="1:21" ht="18" customHeight="1">
      <c r="A6" s="32" t="s">
        <v>1</v>
      </c>
      <c r="B6" s="32" t="s">
        <v>2</v>
      </c>
      <c r="C6" s="32" t="s">
        <v>3</v>
      </c>
      <c r="D6" s="32" t="s">
        <v>4</v>
      </c>
      <c r="E6" s="32" t="s">
        <v>5</v>
      </c>
      <c r="F6" s="32"/>
      <c r="G6" s="32"/>
      <c r="H6" s="32" t="s">
        <v>6</v>
      </c>
      <c r="I6" s="32" t="s">
        <v>7</v>
      </c>
      <c r="J6" s="32"/>
      <c r="K6" s="32"/>
      <c r="L6" s="32" t="s">
        <v>8</v>
      </c>
      <c r="M6" s="32" t="s">
        <v>9</v>
      </c>
      <c r="N6" s="32"/>
      <c r="O6" s="32"/>
      <c r="P6" s="32" t="s">
        <v>10</v>
      </c>
      <c r="Q6" s="32" t="s">
        <v>11</v>
      </c>
      <c r="R6" s="32"/>
      <c r="S6" s="32"/>
      <c r="T6" s="32" t="s">
        <v>12</v>
      </c>
      <c r="U6" s="1"/>
    </row>
    <row r="7" spans="1:21" ht="12.7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1"/>
    </row>
    <row r="8" spans="1:21" ht="14.25">
      <c r="A8" s="32"/>
      <c r="B8" s="32"/>
      <c r="C8" s="32"/>
      <c r="D8" s="32"/>
      <c r="E8" s="11" t="s">
        <v>13</v>
      </c>
      <c r="F8" s="11" t="s">
        <v>14</v>
      </c>
      <c r="G8" s="11" t="s">
        <v>15</v>
      </c>
      <c r="H8" s="32"/>
      <c r="I8" s="11" t="s">
        <v>16</v>
      </c>
      <c r="J8" s="11" t="s">
        <v>17</v>
      </c>
      <c r="K8" s="11" t="s">
        <v>18</v>
      </c>
      <c r="L8" s="32"/>
      <c r="M8" s="11" t="s">
        <v>19</v>
      </c>
      <c r="N8" s="11" t="s">
        <v>20</v>
      </c>
      <c r="O8" s="11" t="s">
        <v>21</v>
      </c>
      <c r="P8" s="32"/>
      <c r="Q8" s="11" t="s">
        <v>22</v>
      </c>
      <c r="R8" s="11" t="s">
        <v>23</v>
      </c>
      <c r="S8" s="11" t="s">
        <v>24</v>
      </c>
      <c r="T8" s="32"/>
      <c r="U8" s="1"/>
    </row>
    <row r="9" spans="1:21" ht="14.2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  <c r="N9" s="11">
        <v>14</v>
      </c>
      <c r="O9" s="11">
        <v>15</v>
      </c>
      <c r="P9" s="11">
        <v>16</v>
      </c>
      <c r="Q9" s="11">
        <v>17</v>
      </c>
      <c r="R9" s="11">
        <v>18</v>
      </c>
      <c r="S9" s="11">
        <v>19</v>
      </c>
      <c r="T9" s="11">
        <v>20</v>
      </c>
      <c r="U9" s="1"/>
    </row>
    <row r="10" spans="1:21" s="22" customFormat="1" ht="52.5" customHeight="1">
      <c r="A10" s="12" t="s">
        <v>25</v>
      </c>
      <c r="B10" s="13" t="s">
        <v>47</v>
      </c>
      <c r="C10" s="17">
        <f>SUM(C12:C13)</f>
        <v>590865.726</v>
      </c>
      <c r="D10" s="17">
        <f>SUM(D12:D13)</f>
        <v>590865.726</v>
      </c>
      <c r="E10" s="17">
        <f>SUM(E12:E13)</f>
        <v>36933.3</v>
      </c>
      <c r="F10" s="17">
        <f>SUM(F12:F13)</f>
        <v>38723.3</v>
      </c>
      <c r="G10" s="17">
        <f>SUM(G12:G13)</f>
        <v>40186.3</v>
      </c>
      <c r="H10" s="17">
        <f>H12+H13</f>
        <v>115842.9</v>
      </c>
      <c r="I10" s="17">
        <f>SUM(I12:I13)</f>
        <v>48926.350000000006</v>
      </c>
      <c r="J10" s="17">
        <f>SUM(J12:J13)</f>
        <v>45626.65</v>
      </c>
      <c r="K10" s="17">
        <f>SUM(K12:K13)</f>
        <v>63411.3</v>
      </c>
      <c r="L10" s="17">
        <f>L12+L13</f>
        <v>157964.3</v>
      </c>
      <c r="M10" s="17">
        <f>SUM(M12:M13)</f>
        <v>67821.3</v>
      </c>
      <c r="N10" s="17">
        <f>SUM(N12:N13)</f>
        <v>59226.2</v>
      </c>
      <c r="O10" s="17">
        <f>SUM(O12:O13)</f>
        <v>48254</v>
      </c>
      <c r="P10" s="17">
        <f>P12+P13</f>
        <v>175301.49999999997</v>
      </c>
      <c r="Q10" s="17">
        <f>SUM(Q12:Q13)</f>
        <v>44417.399999999994</v>
      </c>
      <c r="R10" s="17">
        <f>SUM(R12:R13)</f>
        <v>40481</v>
      </c>
      <c r="S10" s="17">
        <f>SUM(S12:S13)</f>
        <v>56858.626000000004</v>
      </c>
      <c r="T10" s="17">
        <f>T12+T13</f>
        <v>141757.026</v>
      </c>
      <c r="U10" s="23"/>
    </row>
    <row r="11" spans="1:21" s="22" customFormat="1" ht="18.75" customHeight="1">
      <c r="A11" s="14" t="s">
        <v>26</v>
      </c>
      <c r="B11" s="13"/>
      <c r="C11" s="17"/>
      <c r="D11" s="18"/>
      <c r="E11" s="44"/>
      <c r="F11" s="45"/>
      <c r="G11" s="18"/>
      <c r="H11" s="17"/>
      <c r="I11" s="18"/>
      <c r="J11" s="18"/>
      <c r="K11" s="18" t="s">
        <v>46</v>
      </c>
      <c r="L11" s="17"/>
      <c r="M11" s="18"/>
      <c r="N11" s="18"/>
      <c r="O11" s="18"/>
      <c r="P11" s="17"/>
      <c r="Q11" s="18"/>
      <c r="R11" s="18"/>
      <c r="S11" s="18"/>
      <c r="T11" s="17"/>
      <c r="U11" s="21"/>
    </row>
    <row r="12" spans="1:22" s="22" customFormat="1" ht="31.5" customHeight="1">
      <c r="A12" s="14" t="s">
        <v>27</v>
      </c>
      <c r="B12" s="15" t="s">
        <v>48</v>
      </c>
      <c r="C12" s="18">
        <v>117806</v>
      </c>
      <c r="D12" s="18">
        <f>H12+L12+P12+T12</f>
        <v>117806</v>
      </c>
      <c r="E12" s="18">
        <v>7233.8</v>
      </c>
      <c r="F12" s="18">
        <v>6879.8</v>
      </c>
      <c r="G12" s="18">
        <v>8094.3</v>
      </c>
      <c r="H12" s="17">
        <f>SUM(E12:G12)</f>
        <v>22207.9</v>
      </c>
      <c r="I12" s="18">
        <v>12134.8</v>
      </c>
      <c r="J12" s="18">
        <v>7709.8</v>
      </c>
      <c r="K12" s="46">
        <v>7160.8</v>
      </c>
      <c r="L12" s="17">
        <f>SUM(I12:K12)</f>
        <v>27005.399999999998</v>
      </c>
      <c r="M12" s="46">
        <v>15556.8</v>
      </c>
      <c r="N12" s="46">
        <v>8503.8</v>
      </c>
      <c r="O12" s="46">
        <v>7776.8</v>
      </c>
      <c r="P12" s="17">
        <f>SUM(M12:O12)</f>
        <v>31837.399999999998</v>
      </c>
      <c r="Q12" s="18">
        <v>13516.3</v>
      </c>
      <c r="R12" s="18">
        <v>10713.8</v>
      </c>
      <c r="S12" s="18">
        <v>12525.2</v>
      </c>
      <c r="T12" s="17">
        <f>SUM(Q12:S12)</f>
        <v>36755.3</v>
      </c>
      <c r="U12" s="21"/>
      <c r="V12" s="24"/>
    </row>
    <row r="13" spans="1:21" s="22" customFormat="1" ht="28.5" customHeight="1">
      <c r="A13" s="14" t="s">
        <v>28</v>
      </c>
      <c r="B13" s="15" t="s">
        <v>49</v>
      </c>
      <c r="C13" s="18">
        <v>473059.726</v>
      </c>
      <c r="D13" s="47">
        <f>H13+L13+P13+T13</f>
        <v>473059.726</v>
      </c>
      <c r="E13" s="46">
        <v>29699.5</v>
      </c>
      <c r="F13" s="46">
        <v>31843.5</v>
      </c>
      <c r="G13" s="46">
        <v>32092</v>
      </c>
      <c r="H13" s="17">
        <f>E13+F13+G13</f>
        <v>93635</v>
      </c>
      <c r="I13" s="18">
        <v>36791.55</v>
      </c>
      <c r="J13" s="18">
        <v>37916.85</v>
      </c>
      <c r="K13" s="18">
        <v>56250.5</v>
      </c>
      <c r="L13" s="17">
        <f>I13+J13+K13</f>
        <v>130958.9</v>
      </c>
      <c r="M13" s="18">
        <v>52264.5</v>
      </c>
      <c r="N13" s="18">
        <v>50722.4</v>
      </c>
      <c r="O13" s="18">
        <v>40477.2</v>
      </c>
      <c r="P13" s="17">
        <f>M13+N13+O13</f>
        <v>143464.09999999998</v>
      </c>
      <c r="Q13" s="18">
        <v>30901.1</v>
      </c>
      <c r="R13" s="18">
        <v>29767.2</v>
      </c>
      <c r="S13" s="18">
        <v>44333.426</v>
      </c>
      <c r="T13" s="17">
        <f>Q13+R13+S13</f>
        <v>105001.726</v>
      </c>
      <c r="U13" s="21"/>
    </row>
    <row r="14" spans="1:24" s="22" customFormat="1" ht="61.5" customHeight="1">
      <c r="A14" s="12" t="s">
        <v>29</v>
      </c>
      <c r="B14" s="13" t="s">
        <v>50</v>
      </c>
      <c r="C14" s="17">
        <f aca="true" t="shared" si="0" ref="C14:T14">SUM(C15:C19)</f>
        <v>600885.726</v>
      </c>
      <c r="D14" s="17">
        <f t="shared" si="0"/>
        <v>600885.726</v>
      </c>
      <c r="E14" s="17">
        <f t="shared" si="0"/>
        <v>31861.52856</v>
      </c>
      <c r="F14" s="17">
        <f t="shared" si="0"/>
        <v>40925.965</v>
      </c>
      <c r="G14" s="17">
        <f t="shared" si="0"/>
        <v>45171.969</v>
      </c>
      <c r="H14" s="17">
        <f t="shared" si="0"/>
        <v>117959.46256</v>
      </c>
      <c r="I14" s="17">
        <f t="shared" si="0"/>
        <v>71664.55503</v>
      </c>
      <c r="J14" s="17">
        <f t="shared" si="0"/>
        <v>61253.914</v>
      </c>
      <c r="K14" s="17">
        <f t="shared" si="0"/>
        <v>54819.106490000006</v>
      </c>
      <c r="L14" s="17">
        <f t="shared" si="0"/>
        <v>187737.57552</v>
      </c>
      <c r="M14" s="17">
        <f t="shared" si="0"/>
        <v>54812.08747</v>
      </c>
      <c r="N14" s="17">
        <f t="shared" si="0"/>
        <v>39639.412</v>
      </c>
      <c r="O14" s="17">
        <f t="shared" si="0"/>
        <v>44263.125</v>
      </c>
      <c r="P14" s="17">
        <f t="shared" si="0"/>
        <v>138714.62446999998</v>
      </c>
      <c r="Q14" s="17">
        <f t="shared" si="0"/>
        <v>42100.260899999994</v>
      </c>
      <c r="R14" s="17">
        <f t="shared" si="0"/>
        <v>44865.545920000004</v>
      </c>
      <c r="S14" s="17">
        <f t="shared" si="0"/>
        <v>69508.25662999999</v>
      </c>
      <c r="T14" s="17">
        <f t="shared" si="0"/>
        <v>156474.06345000002</v>
      </c>
      <c r="U14" s="23"/>
      <c r="V14" s="17">
        <f>SUM(V16:V17)</f>
        <v>0</v>
      </c>
      <c r="X14" s="24"/>
    </row>
    <row r="15" spans="1:24" s="22" customFormat="1" ht="60">
      <c r="A15" s="14" t="s">
        <v>69</v>
      </c>
      <c r="B15" s="15" t="s">
        <v>70</v>
      </c>
      <c r="C15" s="17">
        <f>C22+C31+C35</f>
        <v>36854.126000000004</v>
      </c>
      <c r="D15" s="17">
        <f>D22+D31+D35</f>
        <v>36854.126000000004</v>
      </c>
      <c r="E15" s="17">
        <f>E22+E31+E35</f>
        <v>0</v>
      </c>
      <c r="F15" s="17">
        <f>F22+F31+F35</f>
        <v>0</v>
      </c>
      <c r="G15" s="17">
        <f>G22+G31+G35</f>
        <v>3500</v>
      </c>
      <c r="H15" s="17">
        <f aca="true" t="shared" si="1" ref="H15:T15">H22+H31+H35</f>
        <v>3500</v>
      </c>
      <c r="I15" s="17">
        <f t="shared" si="1"/>
        <v>12399.7</v>
      </c>
      <c r="J15" s="17">
        <f t="shared" si="1"/>
        <v>0</v>
      </c>
      <c r="K15" s="17">
        <f t="shared" si="1"/>
        <v>0</v>
      </c>
      <c r="L15" s="17">
        <f t="shared" si="1"/>
        <v>12399.7</v>
      </c>
      <c r="M15" s="17">
        <f t="shared" si="1"/>
        <v>455</v>
      </c>
      <c r="N15" s="17">
        <f t="shared" si="1"/>
        <v>0</v>
      </c>
      <c r="O15" s="17">
        <f t="shared" si="1"/>
        <v>450</v>
      </c>
      <c r="P15" s="17">
        <f t="shared" si="1"/>
        <v>905</v>
      </c>
      <c r="Q15" s="17">
        <f t="shared" si="1"/>
        <v>615</v>
      </c>
      <c r="R15" s="17">
        <f t="shared" si="1"/>
        <v>600</v>
      </c>
      <c r="S15" s="17">
        <f t="shared" si="1"/>
        <v>18834.426</v>
      </c>
      <c r="T15" s="17">
        <f t="shared" si="1"/>
        <v>20049.426</v>
      </c>
      <c r="U15" s="23"/>
      <c r="V15" s="24"/>
      <c r="X15" s="24"/>
    </row>
    <row r="16" spans="1:21" s="22" customFormat="1" ht="29.25" customHeight="1">
      <c r="A16" s="14" t="s">
        <v>30</v>
      </c>
      <c r="B16" s="15" t="s">
        <v>51</v>
      </c>
      <c r="C16" s="17">
        <f>C23+C40+C36</f>
        <v>54029.832</v>
      </c>
      <c r="D16" s="17">
        <f>D23+D40+D36</f>
        <v>54029.832</v>
      </c>
      <c r="E16" s="17">
        <f aca="true" t="shared" si="2" ref="E16:T16">E23+E40+E36</f>
        <v>6258.41756</v>
      </c>
      <c r="F16" s="17">
        <f t="shared" si="2"/>
        <v>5672.375</v>
      </c>
      <c r="G16" s="17">
        <f t="shared" si="2"/>
        <v>4722.775</v>
      </c>
      <c r="H16" s="17">
        <f t="shared" si="2"/>
        <v>16653.56756</v>
      </c>
      <c r="I16" s="17">
        <f t="shared" si="2"/>
        <v>4223.11603</v>
      </c>
      <c r="J16" s="17">
        <f t="shared" si="2"/>
        <v>3122.775</v>
      </c>
      <c r="K16" s="17">
        <f t="shared" si="2"/>
        <v>3122.775</v>
      </c>
      <c r="L16" s="17">
        <f t="shared" si="2"/>
        <v>10468.66603</v>
      </c>
      <c r="M16" s="17">
        <f t="shared" si="2"/>
        <v>4204.47996</v>
      </c>
      <c r="N16" s="17">
        <f t="shared" si="2"/>
        <v>3122.775</v>
      </c>
      <c r="O16" s="17">
        <f t="shared" si="2"/>
        <v>3122.775</v>
      </c>
      <c r="P16" s="17">
        <f t="shared" si="2"/>
        <v>10450.02996</v>
      </c>
      <c r="Q16" s="17">
        <f t="shared" si="2"/>
        <v>4632.225</v>
      </c>
      <c r="R16" s="17">
        <f t="shared" si="2"/>
        <v>3862.99992</v>
      </c>
      <c r="S16" s="17">
        <f t="shared" si="2"/>
        <v>7962.34353</v>
      </c>
      <c r="T16" s="17">
        <f t="shared" si="2"/>
        <v>16457.568450000002</v>
      </c>
      <c r="U16" s="23"/>
    </row>
    <row r="17" spans="1:21" s="22" customFormat="1" ht="94.5" customHeight="1">
      <c r="A17" s="14" t="s">
        <v>31</v>
      </c>
      <c r="B17" s="15" t="s">
        <v>52</v>
      </c>
      <c r="C17" s="17">
        <f>C32+C24+C37</f>
        <v>297982.21</v>
      </c>
      <c r="D17" s="17">
        <f aca="true" t="shared" si="3" ref="D17:I17">D24+D37+D32</f>
        <v>297982.21</v>
      </c>
      <c r="E17" s="17">
        <f t="shared" si="3"/>
        <v>14783.082</v>
      </c>
      <c r="F17" s="17">
        <f t="shared" si="3"/>
        <v>23904.784</v>
      </c>
      <c r="G17" s="17">
        <f t="shared" si="3"/>
        <v>25560.683999999997</v>
      </c>
      <c r="H17" s="17">
        <f t="shared" si="3"/>
        <v>64248.549999999996</v>
      </c>
      <c r="I17" s="17">
        <f t="shared" si="3"/>
        <v>42562.01</v>
      </c>
      <c r="J17" s="17">
        <f aca="true" t="shared" si="4" ref="J17:T17">J24+J37+J32</f>
        <v>45095.85</v>
      </c>
      <c r="K17" s="17">
        <f t="shared" si="4"/>
        <v>26994.440000000002</v>
      </c>
      <c r="L17" s="17">
        <f t="shared" si="4"/>
        <v>114652.3</v>
      </c>
      <c r="M17" s="17">
        <f t="shared" si="4"/>
        <v>19069.8</v>
      </c>
      <c r="N17" s="17">
        <f t="shared" si="4"/>
        <v>12308.25</v>
      </c>
      <c r="O17" s="17">
        <f t="shared" si="4"/>
        <v>20035.449999999997</v>
      </c>
      <c r="P17" s="17">
        <f t="shared" si="4"/>
        <v>51413.5</v>
      </c>
      <c r="Q17" s="17">
        <f t="shared" si="4"/>
        <v>19079.743899999998</v>
      </c>
      <c r="R17" s="17">
        <f t="shared" si="4"/>
        <v>22885.466</v>
      </c>
      <c r="S17" s="17">
        <f t="shared" si="4"/>
        <v>25702.6501</v>
      </c>
      <c r="T17" s="17">
        <f t="shared" si="4"/>
        <v>67667.86</v>
      </c>
      <c r="U17" s="23"/>
    </row>
    <row r="18" spans="1:22" s="22" customFormat="1" ht="65.25" customHeight="1">
      <c r="A18" s="14" t="s">
        <v>32</v>
      </c>
      <c r="B18" s="15" t="s">
        <v>53</v>
      </c>
      <c r="C18" s="48">
        <f>C41</f>
        <v>76.7</v>
      </c>
      <c r="D18" s="17">
        <f aca="true" t="shared" si="5" ref="D18:S18">D41</f>
        <v>76.7</v>
      </c>
      <c r="E18" s="17">
        <f t="shared" si="5"/>
        <v>0</v>
      </c>
      <c r="F18" s="17">
        <f t="shared" si="5"/>
        <v>0</v>
      </c>
      <c r="G18" s="49">
        <f t="shared" si="5"/>
        <v>0</v>
      </c>
      <c r="H18" s="17">
        <f t="shared" si="5"/>
        <v>0</v>
      </c>
      <c r="I18" s="17">
        <f t="shared" si="5"/>
        <v>0</v>
      </c>
      <c r="J18" s="17">
        <f t="shared" si="5"/>
        <v>0</v>
      </c>
      <c r="K18" s="17">
        <f t="shared" si="5"/>
        <v>0</v>
      </c>
      <c r="L18" s="17">
        <f t="shared" si="5"/>
        <v>0</v>
      </c>
      <c r="M18" s="17">
        <f t="shared" si="5"/>
        <v>0</v>
      </c>
      <c r="N18" s="17">
        <f t="shared" si="5"/>
        <v>0</v>
      </c>
      <c r="O18" s="17">
        <f t="shared" si="5"/>
        <v>0</v>
      </c>
      <c r="P18" s="17">
        <f t="shared" si="5"/>
        <v>0</v>
      </c>
      <c r="Q18" s="17">
        <f t="shared" si="5"/>
        <v>0</v>
      </c>
      <c r="R18" s="17">
        <f t="shared" si="5"/>
        <v>76.7</v>
      </c>
      <c r="S18" s="17">
        <f t="shared" si="5"/>
        <v>0</v>
      </c>
      <c r="T18" s="17">
        <f>T41</f>
        <v>76.7</v>
      </c>
      <c r="U18" s="21"/>
      <c r="V18" s="24"/>
    </row>
    <row r="19" spans="1:21" s="22" customFormat="1" ht="14.25" customHeight="1">
      <c r="A19" s="14" t="s">
        <v>33</v>
      </c>
      <c r="B19" s="15" t="s">
        <v>54</v>
      </c>
      <c r="C19" s="17">
        <f>C25+C38+C42+C33+C29</f>
        <v>211942.858</v>
      </c>
      <c r="D19" s="17">
        <f>D25+D38+D42+D33+D29</f>
        <v>211942.858</v>
      </c>
      <c r="E19" s="17">
        <f>E25+E38+E42+E33+E29</f>
        <v>10820.028999999999</v>
      </c>
      <c r="F19" s="17">
        <f>F25+F38+F42+F33+F29</f>
        <v>11348.806</v>
      </c>
      <c r="G19" s="17">
        <f>G25+G38+G42+G33+G29</f>
        <v>11388.51</v>
      </c>
      <c r="H19" s="17">
        <f aca="true" t="shared" si="6" ref="H19:T19">H25+H38+H42+H33+H29</f>
        <v>33557.345</v>
      </c>
      <c r="I19" s="17">
        <f t="shared" si="6"/>
        <v>12479.729</v>
      </c>
      <c r="J19" s="17">
        <f t="shared" si="6"/>
        <v>13035.288999999999</v>
      </c>
      <c r="K19" s="17">
        <f t="shared" si="6"/>
        <v>24701.891489999998</v>
      </c>
      <c r="L19" s="17">
        <f t="shared" si="6"/>
        <v>50216.909490000005</v>
      </c>
      <c r="M19" s="17">
        <f t="shared" si="6"/>
        <v>31082.80751</v>
      </c>
      <c r="N19" s="17">
        <f t="shared" si="6"/>
        <v>24208.387</v>
      </c>
      <c r="O19" s="17">
        <f t="shared" si="6"/>
        <v>20654.9</v>
      </c>
      <c r="P19" s="17">
        <f t="shared" si="6"/>
        <v>75946.09451</v>
      </c>
      <c r="Q19" s="17">
        <f t="shared" si="6"/>
        <v>17773.291999999998</v>
      </c>
      <c r="R19" s="17">
        <f t="shared" si="6"/>
        <v>17440.38</v>
      </c>
      <c r="S19" s="17">
        <f t="shared" si="6"/>
        <v>17008.837</v>
      </c>
      <c r="T19" s="17">
        <f t="shared" si="6"/>
        <v>52222.509000000005</v>
      </c>
      <c r="U19" s="23"/>
    </row>
    <row r="20" spans="1:21" s="22" customFormat="1" ht="45">
      <c r="A20" s="14" t="s">
        <v>34</v>
      </c>
      <c r="B20" s="13"/>
      <c r="C20" s="18"/>
      <c r="D20" s="18"/>
      <c r="E20" s="18"/>
      <c r="F20" s="18"/>
      <c r="G20" s="18"/>
      <c r="H20" s="17"/>
      <c r="I20" s="18"/>
      <c r="J20" s="18"/>
      <c r="K20" s="18"/>
      <c r="L20" s="17"/>
      <c r="M20" s="18"/>
      <c r="N20" s="18"/>
      <c r="O20" s="18"/>
      <c r="P20" s="17"/>
      <c r="Q20" s="18"/>
      <c r="R20" s="18"/>
      <c r="S20" s="18"/>
      <c r="T20" s="17"/>
      <c r="U20" s="21"/>
    </row>
    <row r="21" spans="1:21" s="22" customFormat="1" ht="27.75" customHeight="1">
      <c r="A21" s="50" t="s">
        <v>35</v>
      </c>
      <c r="B21" s="51"/>
      <c r="C21" s="52">
        <f>SUM(C22:C25)</f>
        <v>147108.056</v>
      </c>
      <c r="D21" s="52">
        <f>SUM(D22:D25)</f>
        <v>147108.056</v>
      </c>
      <c r="E21" s="52">
        <f aca="true" t="shared" si="7" ref="E21:T21">SUM(E22:E25)</f>
        <v>6053.219999999999</v>
      </c>
      <c r="F21" s="52">
        <f t="shared" si="7"/>
        <v>7065.89</v>
      </c>
      <c r="G21" s="52">
        <f t="shared" si="7"/>
        <v>6033.03</v>
      </c>
      <c r="H21" s="52">
        <f t="shared" si="7"/>
        <v>19152.14</v>
      </c>
      <c r="I21" s="52">
        <f t="shared" si="7"/>
        <v>4825.82</v>
      </c>
      <c r="J21" s="52">
        <f t="shared" si="7"/>
        <v>5223.33</v>
      </c>
      <c r="K21" s="52">
        <f t="shared" si="7"/>
        <v>14288.57</v>
      </c>
      <c r="L21" s="52">
        <f t="shared" si="7"/>
        <v>24337.72</v>
      </c>
      <c r="M21" s="52">
        <f t="shared" si="7"/>
        <v>22139.74</v>
      </c>
      <c r="N21" s="52">
        <f t="shared" si="7"/>
        <v>17082.19</v>
      </c>
      <c r="O21" s="52">
        <f t="shared" si="7"/>
        <v>13734.13</v>
      </c>
      <c r="P21" s="52">
        <f t="shared" si="7"/>
        <v>52956.06</v>
      </c>
      <c r="Q21" s="52">
        <f t="shared" si="7"/>
        <v>10827.382</v>
      </c>
      <c r="R21" s="52">
        <f t="shared" si="7"/>
        <v>10785.78</v>
      </c>
      <c r="S21" s="52">
        <f t="shared" si="7"/>
        <v>29048.974</v>
      </c>
      <c r="T21" s="52">
        <f t="shared" si="7"/>
        <v>50662.136</v>
      </c>
      <c r="U21" s="23"/>
    </row>
    <row r="22" spans="1:21" s="22" customFormat="1" ht="60">
      <c r="A22" s="53" t="s">
        <v>69</v>
      </c>
      <c r="B22" s="54" t="s">
        <v>70</v>
      </c>
      <c r="C22" s="55">
        <v>20049.426</v>
      </c>
      <c r="D22" s="55">
        <f>H22+L22+P22+T22</f>
        <v>20049.426</v>
      </c>
      <c r="E22" s="55"/>
      <c r="F22" s="55"/>
      <c r="G22" s="55"/>
      <c r="H22" s="55"/>
      <c r="I22" s="55"/>
      <c r="J22" s="55"/>
      <c r="K22" s="55"/>
      <c r="L22" s="52">
        <f>I22+J22+K22</f>
        <v>0</v>
      </c>
      <c r="M22" s="55"/>
      <c r="N22" s="55"/>
      <c r="O22" s="55"/>
      <c r="P22" s="52">
        <f>M22+N22+O22</f>
        <v>0</v>
      </c>
      <c r="Q22" s="55">
        <v>615</v>
      </c>
      <c r="R22" s="55">
        <v>600</v>
      </c>
      <c r="S22" s="55">
        <v>18834.426</v>
      </c>
      <c r="T22" s="52">
        <f>Q22+R22+S22</f>
        <v>20049.426</v>
      </c>
      <c r="U22" s="23"/>
    </row>
    <row r="23" spans="1:21" s="22" customFormat="1" ht="44.25" customHeight="1">
      <c r="A23" s="53" t="s">
        <v>30</v>
      </c>
      <c r="B23" s="54" t="s">
        <v>51</v>
      </c>
      <c r="C23" s="55">
        <v>9500</v>
      </c>
      <c r="D23" s="55">
        <f>H23+L23+P23+T23</f>
        <v>9500</v>
      </c>
      <c r="E23" s="55">
        <v>2000</v>
      </c>
      <c r="F23" s="55">
        <v>2550</v>
      </c>
      <c r="G23" s="55">
        <v>1600</v>
      </c>
      <c r="H23" s="52">
        <f>SUM(E23:G23)</f>
        <v>6150</v>
      </c>
      <c r="I23" s="55"/>
      <c r="J23" s="55"/>
      <c r="K23" s="55"/>
      <c r="L23" s="52">
        <f>I23+J23+K23</f>
        <v>0</v>
      </c>
      <c r="M23" s="55"/>
      <c r="N23" s="55"/>
      <c r="O23" s="55"/>
      <c r="P23" s="52">
        <f>SUM(M23:O23)</f>
        <v>0</v>
      </c>
      <c r="Q23" s="55"/>
      <c r="R23" s="55"/>
      <c r="S23" s="55">
        <v>3350</v>
      </c>
      <c r="T23" s="52">
        <f>SUM(Q23:S23)</f>
        <v>3350</v>
      </c>
      <c r="U23" s="23"/>
    </row>
    <row r="24" spans="1:22" s="22" customFormat="1" ht="100.5" customHeight="1">
      <c r="A24" s="53" t="s">
        <v>31</v>
      </c>
      <c r="B24" s="54" t="s">
        <v>52</v>
      </c>
      <c r="C24" s="55">
        <v>0</v>
      </c>
      <c r="D24" s="55">
        <v>0</v>
      </c>
      <c r="E24" s="55">
        <v>0</v>
      </c>
      <c r="F24" s="55">
        <v>0</v>
      </c>
      <c r="G24" s="55">
        <v>0</v>
      </c>
      <c r="H24" s="52">
        <f>E24+F24+G24</f>
        <v>0</v>
      </c>
      <c r="I24" s="55">
        <v>0</v>
      </c>
      <c r="J24" s="55">
        <v>0</v>
      </c>
      <c r="K24" s="55">
        <v>0</v>
      </c>
      <c r="L24" s="52">
        <f>SUM(I24:K24)</f>
        <v>0</v>
      </c>
      <c r="M24" s="55">
        <v>0</v>
      </c>
      <c r="N24" s="55">
        <v>0</v>
      </c>
      <c r="O24" s="55">
        <v>0</v>
      </c>
      <c r="P24" s="52">
        <f>SUM(M24:O24)</f>
        <v>0</v>
      </c>
      <c r="Q24" s="55">
        <v>0</v>
      </c>
      <c r="R24" s="55">
        <v>0</v>
      </c>
      <c r="S24" s="55">
        <v>0</v>
      </c>
      <c r="T24" s="52">
        <f>SUM(Q24:S24)</f>
        <v>0</v>
      </c>
      <c r="U24" s="23"/>
      <c r="V24" s="24"/>
    </row>
    <row r="25" spans="1:21" s="22" customFormat="1" ht="13.5" customHeight="1">
      <c r="A25" s="53" t="s">
        <v>33</v>
      </c>
      <c r="B25" s="54" t="s">
        <v>54</v>
      </c>
      <c r="C25" s="55">
        <v>117558.63</v>
      </c>
      <c r="D25" s="55">
        <f>H25+L25+P25+T25</f>
        <v>117558.63</v>
      </c>
      <c r="E25" s="55">
        <v>4053.22</v>
      </c>
      <c r="F25" s="55">
        <v>4515.89</v>
      </c>
      <c r="G25" s="55">
        <v>4433.03</v>
      </c>
      <c r="H25" s="55">
        <f>E25+F25+G25</f>
        <v>13002.14</v>
      </c>
      <c r="I25" s="55">
        <v>4825.82</v>
      </c>
      <c r="J25" s="55">
        <v>5223.33</v>
      </c>
      <c r="K25" s="55">
        <v>14288.57</v>
      </c>
      <c r="L25" s="55">
        <f>I25+J25+K25</f>
        <v>24337.72</v>
      </c>
      <c r="M25" s="55">
        <v>22139.74</v>
      </c>
      <c r="N25" s="55">
        <v>17082.19</v>
      </c>
      <c r="O25" s="55">
        <v>13734.13</v>
      </c>
      <c r="P25" s="55">
        <f>M25+N25+O25</f>
        <v>52956.06</v>
      </c>
      <c r="Q25" s="55">
        <v>10212.382</v>
      </c>
      <c r="R25" s="55">
        <v>10185.78</v>
      </c>
      <c r="S25" s="55">
        <v>6864.548</v>
      </c>
      <c r="T25" s="55">
        <f>Q25+R25+S25</f>
        <v>27262.71</v>
      </c>
      <c r="U25" s="21"/>
    </row>
    <row r="26" spans="1:21" ht="52.5" customHeight="1" hidden="1">
      <c r="A26" s="16" t="s">
        <v>36</v>
      </c>
      <c r="B26" s="15"/>
      <c r="C26" s="17">
        <f>C27</f>
        <v>0</v>
      </c>
      <c r="D26" s="17">
        <f aca="true" t="shared" si="8" ref="D26:T26">D27</f>
        <v>0</v>
      </c>
      <c r="E26" s="17">
        <f t="shared" si="8"/>
        <v>0</v>
      </c>
      <c r="F26" s="17">
        <f t="shared" si="8"/>
        <v>0</v>
      </c>
      <c r="G26" s="17">
        <f t="shared" si="8"/>
        <v>0</v>
      </c>
      <c r="H26" s="17">
        <f t="shared" si="8"/>
        <v>0</v>
      </c>
      <c r="I26" s="17">
        <f t="shared" si="8"/>
        <v>0</v>
      </c>
      <c r="J26" s="17">
        <f t="shared" si="8"/>
        <v>0</v>
      </c>
      <c r="K26" s="17">
        <f t="shared" si="8"/>
        <v>0</v>
      </c>
      <c r="L26" s="17">
        <f t="shared" si="8"/>
        <v>0</v>
      </c>
      <c r="M26" s="17">
        <f t="shared" si="8"/>
        <v>0</v>
      </c>
      <c r="N26" s="17">
        <f t="shared" si="8"/>
        <v>0</v>
      </c>
      <c r="O26" s="17">
        <f t="shared" si="8"/>
        <v>0</v>
      </c>
      <c r="P26" s="17">
        <f t="shared" si="8"/>
        <v>0</v>
      </c>
      <c r="Q26" s="17">
        <f t="shared" si="8"/>
        <v>0</v>
      </c>
      <c r="R26" s="17">
        <f t="shared" si="8"/>
        <v>0</v>
      </c>
      <c r="S26" s="17">
        <f t="shared" si="8"/>
        <v>0</v>
      </c>
      <c r="T26" s="17">
        <f t="shared" si="8"/>
        <v>0</v>
      </c>
      <c r="U26" s="6"/>
    </row>
    <row r="27" spans="1:21" ht="52.5" customHeight="1" hidden="1">
      <c r="A27" s="14" t="s">
        <v>33</v>
      </c>
      <c r="B27" s="15">
        <v>250</v>
      </c>
      <c r="C27" s="18">
        <v>0</v>
      </c>
      <c r="D27" s="18">
        <f>H27+L27+P27+T27</f>
        <v>0</v>
      </c>
      <c r="E27" s="18">
        <v>0</v>
      </c>
      <c r="F27" s="18">
        <v>0</v>
      </c>
      <c r="G27" s="18">
        <v>0</v>
      </c>
      <c r="H27" s="17">
        <f>SUM(E27:G27)</f>
        <v>0</v>
      </c>
      <c r="I27" s="18">
        <v>0</v>
      </c>
      <c r="J27" s="18">
        <v>0</v>
      </c>
      <c r="K27" s="18">
        <v>0</v>
      </c>
      <c r="L27" s="17">
        <f>SUM(I27:K27)</f>
        <v>0</v>
      </c>
      <c r="M27" s="18">
        <v>0</v>
      </c>
      <c r="N27" s="18">
        <v>0</v>
      </c>
      <c r="O27" s="18">
        <v>0</v>
      </c>
      <c r="P27" s="17">
        <f>SUM(M27:O27)</f>
        <v>0</v>
      </c>
      <c r="Q27" s="18">
        <v>0</v>
      </c>
      <c r="R27" s="18">
        <v>0</v>
      </c>
      <c r="S27" s="18">
        <v>0</v>
      </c>
      <c r="T27" s="17">
        <f>SUM(Q27:S27)</f>
        <v>0</v>
      </c>
      <c r="U27" s="6"/>
    </row>
    <row r="28" spans="1:21" s="26" customFormat="1" ht="30">
      <c r="A28" s="50" t="s">
        <v>36</v>
      </c>
      <c r="B28" s="56"/>
      <c r="C28" s="17">
        <f>C29</f>
        <v>1593.7</v>
      </c>
      <c r="D28" s="17">
        <f>D29</f>
        <v>1593.7</v>
      </c>
      <c r="E28" s="17">
        <f aca="true" t="shared" si="9" ref="E28:T28">E29</f>
        <v>137</v>
      </c>
      <c r="F28" s="17">
        <f t="shared" si="9"/>
        <v>137</v>
      </c>
      <c r="G28" s="17">
        <f t="shared" si="9"/>
        <v>137</v>
      </c>
      <c r="H28" s="17">
        <f t="shared" si="9"/>
        <v>411</v>
      </c>
      <c r="I28" s="17">
        <f>I29</f>
        <v>181</v>
      </c>
      <c r="J28" s="17">
        <f>J29</f>
        <v>137</v>
      </c>
      <c r="K28" s="17">
        <f>K29</f>
        <v>137</v>
      </c>
      <c r="L28" s="17">
        <f t="shared" si="9"/>
        <v>455</v>
      </c>
      <c r="M28" s="17">
        <f>M29</f>
        <v>397</v>
      </c>
      <c r="N28" s="17">
        <f>N29</f>
        <v>137</v>
      </c>
      <c r="O28" s="17">
        <f>O29</f>
        <v>193.7</v>
      </c>
      <c r="P28" s="17">
        <f>P29</f>
        <v>727.7</v>
      </c>
      <c r="Q28" s="17">
        <f t="shared" si="9"/>
        <v>0</v>
      </c>
      <c r="R28" s="17">
        <f t="shared" si="9"/>
        <v>0</v>
      </c>
      <c r="S28" s="17">
        <f t="shared" si="9"/>
        <v>0</v>
      </c>
      <c r="T28" s="17">
        <f t="shared" si="9"/>
        <v>0</v>
      </c>
      <c r="U28" s="25"/>
    </row>
    <row r="29" spans="1:21" s="22" customFormat="1" ht="15">
      <c r="A29" s="14" t="s">
        <v>66</v>
      </c>
      <c r="B29" s="15" t="s">
        <v>54</v>
      </c>
      <c r="C29" s="18">
        <v>1593.7</v>
      </c>
      <c r="D29" s="18">
        <f>H29+L29+P29+T29</f>
        <v>1593.7</v>
      </c>
      <c r="E29" s="18">
        <v>137</v>
      </c>
      <c r="F29" s="18">
        <v>137</v>
      </c>
      <c r="G29" s="18">
        <v>137</v>
      </c>
      <c r="H29" s="17">
        <f>E29+F29+G29</f>
        <v>411</v>
      </c>
      <c r="I29" s="18">
        <v>181</v>
      </c>
      <c r="J29" s="18">
        <v>137</v>
      </c>
      <c r="K29" s="18">
        <v>137</v>
      </c>
      <c r="L29" s="17">
        <f>I29+J29+K29</f>
        <v>455</v>
      </c>
      <c r="M29" s="18">
        <v>397</v>
      </c>
      <c r="N29" s="18">
        <v>137</v>
      </c>
      <c r="O29" s="18">
        <v>193.7</v>
      </c>
      <c r="P29" s="17">
        <f>M29+N29+O29</f>
        <v>727.7</v>
      </c>
      <c r="Q29" s="18"/>
      <c r="R29" s="18"/>
      <c r="S29" s="18"/>
      <c r="T29" s="17">
        <f>Q29+R29+S29</f>
        <v>0</v>
      </c>
      <c r="U29" s="23"/>
    </row>
    <row r="30" spans="1:21" ht="50.25" customHeight="1">
      <c r="A30" s="16" t="s">
        <v>61</v>
      </c>
      <c r="B30" s="15"/>
      <c r="C30" s="57">
        <f>SUM(C31:C33)</f>
        <v>44553.358</v>
      </c>
      <c r="D30" s="57">
        <f aca="true" t="shared" si="10" ref="D30:T30">SUM(D31:D33)</f>
        <v>44553.358</v>
      </c>
      <c r="E30" s="57">
        <f t="shared" si="10"/>
        <v>2542.48</v>
      </c>
      <c r="F30" s="57">
        <f t="shared" si="10"/>
        <v>4183.1</v>
      </c>
      <c r="G30" s="57">
        <f t="shared" si="10"/>
        <v>3504.08</v>
      </c>
      <c r="H30" s="57">
        <f t="shared" si="10"/>
        <v>10229.66</v>
      </c>
      <c r="I30" s="49">
        <f t="shared" si="10"/>
        <v>3411.38</v>
      </c>
      <c r="J30" s="57">
        <f t="shared" si="10"/>
        <v>3449.48</v>
      </c>
      <c r="K30" s="49">
        <f t="shared" si="10"/>
        <v>6178.17149</v>
      </c>
      <c r="L30" s="49">
        <f t="shared" si="10"/>
        <v>13039.031490000001</v>
      </c>
      <c r="M30" s="49">
        <f t="shared" si="10"/>
        <v>4158.03851</v>
      </c>
      <c r="N30" s="57">
        <f t="shared" si="10"/>
        <v>3137.468</v>
      </c>
      <c r="O30" s="57">
        <f t="shared" si="10"/>
        <v>3901.66</v>
      </c>
      <c r="P30" s="49">
        <f t="shared" si="10"/>
        <v>11197.16651</v>
      </c>
      <c r="Q30" s="57">
        <f t="shared" si="10"/>
        <v>3337.64</v>
      </c>
      <c r="R30" s="57">
        <f t="shared" si="10"/>
        <v>3322.6</v>
      </c>
      <c r="S30" s="57">
        <f t="shared" si="10"/>
        <v>3427.26</v>
      </c>
      <c r="T30" s="57">
        <f t="shared" si="10"/>
        <v>10087.5</v>
      </c>
      <c r="U30" s="6"/>
    </row>
    <row r="31" spans="1:21" s="22" customFormat="1" ht="60">
      <c r="A31" s="14" t="s">
        <v>69</v>
      </c>
      <c r="B31" s="15" t="s">
        <v>70</v>
      </c>
      <c r="C31" s="18">
        <v>905</v>
      </c>
      <c r="D31" s="18">
        <f>H31+L31+P31+T31</f>
        <v>905</v>
      </c>
      <c r="E31" s="18"/>
      <c r="F31" s="18"/>
      <c r="G31" s="18"/>
      <c r="H31" s="18"/>
      <c r="I31" s="18"/>
      <c r="J31" s="18"/>
      <c r="K31" s="18"/>
      <c r="L31" s="18"/>
      <c r="M31" s="18">
        <v>455</v>
      </c>
      <c r="N31" s="18"/>
      <c r="O31" s="18">
        <v>450</v>
      </c>
      <c r="P31" s="17">
        <f>M31+N31+O31</f>
        <v>905</v>
      </c>
      <c r="Q31" s="18"/>
      <c r="R31" s="18"/>
      <c r="S31" s="18"/>
      <c r="T31" s="17">
        <f>Q31+R31+S31</f>
        <v>0</v>
      </c>
      <c r="U31" s="23"/>
    </row>
    <row r="32" spans="1:21" s="22" customFormat="1" ht="101.25" customHeight="1">
      <c r="A32" s="14" t="s">
        <v>31</v>
      </c>
      <c r="B32" s="15" t="s">
        <v>52</v>
      </c>
      <c r="C32" s="18">
        <v>22083.2</v>
      </c>
      <c r="D32" s="18">
        <f>H32+L32+P32+T32</f>
        <v>22083.2</v>
      </c>
      <c r="E32" s="18">
        <v>1108.35</v>
      </c>
      <c r="F32" s="18">
        <v>2508.45</v>
      </c>
      <c r="G32" s="18">
        <v>1818.35</v>
      </c>
      <c r="H32" s="17">
        <f>E32+F32+G32</f>
        <v>5435.15</v>
      </c>
      <c r="I32" s="18">
        <v>1799.25</v>
      </c>
      <c r="J32" s="18">
        <v>1808.25</v>
      </c>
      <c r="K32" s="18">
        <v>1968.45</v>
      </c>
      <c r="L32" s="17">
        <f>I32+J32+K32</f>
        <v>5575.95</v>
      </c>
      <c r="M32" s="18">
        <v>1801.35</v>
      </c>
      <c r="N32" s="18">
        <v>1865.45</v>
      </c>
      <c r="O32" s="18">
        <v>1861.35</v>
      </c>
      <c r="P32" s="17">
        <f>M32+N32+O32</f>
        <v>5528.15</v>
      </c>
      <c r="Q32" s="18">
        <v>1829.35</v>
      </c>
      <c r="R32" s="18">
        <v>1800.25</v>
      </c>
      <c r="S32" s="18">
        <v>1914.35</v>
      </c>
      <c r="T32" s="17">
        <f>Q32+R32+S32</f>
        <v>5543.95</v>
      </c>
      <c r="U32" s="23"/>
    </row>
    <row r="33" spans="1:21" ht="16.5" customHeight="1">
      <c r="A33" s="14" t="s">
        <v>33</v>
      </c>
      <c r="B33" s="15" t="s">
        <v>54</v>
      </c>
      <c r="C33" s="18">
        <v>21565.158</v>
      </c>
      <c r="D33" s="18">
        <f>H33+L33+P33+T33</f>
        <v>21565.158</v>
      </c>
      <c r="E33" s="18">
        <v>1434.13</v>
      </c>
      <c r="F33" s="18">
        <v>1674.65</v>
      </c>
      <c r="G33" s="18">
        <v>1685.73</v>
      </c>
      <c r="H33" s="17">
        <f>E33+F33+G33</f>
        <v>4794.51</v>
      </c>
      <c r="I33" s="18">
        <v>1612.13</v>
      </c>
      <c r="J33" s="18">
        <v>1641.23</v>
      </c>
      <c r="K33" s="18">
        <v>4209.72149</v>
      </c>
      <c r="L33" s="17">
        <f aca="true" t="shared" si="11" ref="L33:L39">I33+J33+K33</f>
        <v>7463.0814900000005</v>
      </c>
      <c r="M33" s="18">
        <v>1901.68851</v>
      </c>
      <c r="N33" s="18">
        <v>1272.018</v>
      </c>
      <c r="O33" s="18">
        <v>1590.31</v>
      </c>
      <c r="P33" s="17">
        <f>M33+N33+O33</f>
        <v>4764.0165099999995</v>
      </c>
      <c r="Q33" s="18">
        <v>1508.29</v>
      </c>
      <c r="R33" s="18">
        <v>1522.35</v>
      </c>
      <c r="S33" s="18">
        <v>1512.91</v>
      </c>
      <c r="T33" s="17">
        <f>Q33+R33+S33</f>
        <v>4543.55</v>
      </c>
      <c r="U33" s="6"/>
    </row>
    <row r="34" spans="1:22" s="22" customFormat="1" ht="50.25" customHeight="1">
      <c r="A34" s="16" t="s">
        <v>37</v>
      </c>
      <c r="B34" s="15"/>
      <c r="C34" s="49">
        <f>SUM(C35:C38)</f>
        <v>345766.986</v>
      </c>
      <c r="D34" s="49">
        <f>SUM(D35:D38)</f>
        <v>345766.986</v>
      </c>
      <c r="E34" s="49">
        <f>SUM(E35:E38)</f>
        <v>17575.10356</v>
      </c>
      <c r="F34" s="49">
        <f>SUM(F35:F38)</f>
        <v>25250.899999999998</v>
      </c>
      <c r="G34" s="49">
        <f>SUM(G35:G38)</f>
        <v>31159.984</v>
      </c>
      <c r="H34" s="49">
        <f>H37+H38</f>
        <v>70244.39499999999</v>
      </c>
      <c r="I34" s="49">
        <v>34859.47597</v>
      </c>
      <c r="J34" s="49">
        <v>25414.25659</v>
      </c>
      <c r="K34" s="49">
        <v>28197.13859</v>
      </c>
      <c r="L34" s="49">
        <f t="shared" si="11"/>
        <v>88470.87115</v>
      </c>
      <c r="M34" s="49">
        <v>23427.47085</v>
      </c>
      <c r="N34" s="49">
        <v>16291.47673</v>
      </c>
      <c r="O34" s="49">
        <v>40667.38675</v>
      </c>
      <c r="P34" s="49">
        <f>P37+P38</f>
        <v>59448.868</v>
      </c>
      <c r="Q34" s="49">
        <v>17828.44134</v>
      </c>
      <c r="R34" s="49">
        <v>15726.65989</v>
      </c>
      <c r="S34" s="49">
        <v>37615.5205</v>
      </c>
      <c r="T34" s="49">
        <f>T37+T38</f>
        <v>76386.859</v>
      </c>
      <c r="U34" s="23"/>
      <c r="V34" s="24"/>
    </row>
    <row r="35" spans="1:22" s="22" customFormat="1" ht="60">
      <c r="A35" s="14" t="s">
        <v>69</v>
      </c>
      <c r="B35" s="15" t="s">
        <v>70</v>
      </c>
      <c r="C35" s="58">
        <v>15899.7</v>
      </c>
      <c r="D35" s="58">
        <f>H35+L35+P35+T35</f>
        <v>15899.7</v>
      </c>
      <c r="E35" s="58"/>
      <c r="F35" s="58"/>
      <c r="G35" s="58">
        <v>3500</v>
      </c>
      <c r="H35" s="49">
        <f>E35+F35+G35</f>
        <v>3500</v>
      </c>
      <c r="I35" s="58">
        <v>12399.7</v>
      </c>
      <c r="J35" s="58"/>
      <c r="K35" s="58"/>
      <c r="L35" s="49">
        <f t="shared" si="11"/>
        <v>12399.7</v>
      </c>
      <c r="M35" s="58"/>
      <c r="N35" s="58"/>
      <c r="O35" s="58"/>
      <c r="P35" s="49">
        <f>M35+N35+O35</f>
        <v>0</v>
      </c>
      <c r="Q35" s="58"/>
      <c r="R35" s="58"/>
      <c r="S35" s="58"/>
      <c r="T35" s="49">
        <f>Q35+R35+S35</f>
        <v>0</v>
      </c>
      <c r="U35" s="23"/>
      <c r="V35" s="24"/>
    </row>
    <row r="36" spans="1:22" s="22" customFormat="1" ht="30">
      <c r="A36" s="14" t="s">
        <v>30</v>
      </c>
      <c r="B36" s="15" t="s">
        <v>51</v>
      </c>
      <c r="C36" s="58">
        <v>784.106</v>
      </c>
      <c r="D36" s="58">
        <f>H36+L36+P36+T36</f>
        <v>784.106</v>
      </c>
      <c r="E36" s="58">
        <v>241.59256</v>
      </c>
      <c r="F36" s="58"/>
      <c r="G36" s="58"/>
      <c r="H36" s="49">
        <f>E36+F36+G36</f>
        <v>241.59256</v>
      </c>
      <c r="I36" s="58">
        <v>205.89103</v>
      </c>
      <c r="J36" s="58"/>
      <c r="K36" s="58"/>
      <c r="L36" s="49">
        <f t="shared" si="11"/>
        <v>205.89103</v>
      </c>
      <c r="M36" s="58">
        <v>187.25496</v>
      </c>
      <c r="N36" s="58"/>
      <c r="O36" s="58"/>
      <c r="P36" s="49">
        <f>M36+N36+O36</f>
        <v>187.25496</v>
      </c>
      <c r="Q36" s="58"/>
      <c r="R36" s="58">
        <v>140.22492</v>
      </c>
      <c r="S36" s="58">
        <v>9.14253</v>
      </c>
      <c r="T36" s="49">
        <f>Q36+R36+S36</f>
        <v>149.36745</v>
      </c>
      <c r="U36" s="23"/>
      <c r="V36" s="24"/>
    </row>
    <row r="37" spans="1:22" s="22" customFormat="1" ht="95.25" customHeight="1">
      <c r="A37" s="53" t="s">
        <v>31</v>
      </c>
      <c r="B37" s="54" t="s">
        <v>52</v>
      </c>
      <c r="C37" s="55">
        <v>275899.01</v>
      </c>
      <c r="D37" s="55">
        <f>H37+L37+P37+T37</f>
        <v>275899.01</v>
      </c>
      <c r="E37" s="55">
        <v>13674.732</v>
      </c>
      <c r="F37" s="55">
        <v>21396.334</v>
      </c>
      <c r="G37" s="55">
        <v>23742.334</v>
      </c>
      <c r="H37" s="52">
        <f>E37+F37+G37</f>
        <v>58813.399999999994</v>
      </c>
      <c r="I37" s="55">
        <v>40762.76</v>
      </c>
      <c r="J37" s="55">
        <v>43287.6</v>
      </c>
      <c r="K37" s="55">
        <v>25025.99</v>
      </c>
      <c r="L37" s="52">
        <f t="shared" si="11"/>
        <v>109076.35</v>
      </c>
      <c r="M37" s="55">
        <v>17268.45</v>
      </c>
      <c r="N37" s="55">
        <v>10442.8</v>
      </c>
      <c r="O37" s="55">
        <v>18174.1</v>
      </c>
      <c r="P37" s="52">
        <f>SUM(M37:O37)</f>
        <v>45885.35</v>
      </c>
      <c r="Q37" s="55">
        <v>17250.3939</v>
      </c>
      <c r="R37" s="55">
        <v>21085.216</v>
      </c>
      <c r="S37" s="55">
        <v>23788.3001</v>
      </c>
      <c r="T37" s="52">
        <f>SUM(Q37:S37)</f>
        <v>62123.909999999996</v>
      </c>
      <c r="U37" s="23"/>
      <c r="V37" s="24"/>
    </row>
    <row r="38" spans="1:21" s="22" customFormat="1" ht="26.25" customHeight="1">
      <c r="A38" s="53" t="s">
        <v>33</v>
      </c>
      <c r="B38" s="54" t="s">
        <v>54</v>
      </c>
      <c r="C38" s="55">
        <v>53184.17</v>
      </c>
      <c r="D38" s="55">
        <f>H38+L38+P38+T38</f>
        <v>53184.17</v>
      </c>
      <c r="E38" s="55">
        <v>3658.779</v>
      </c>
      <c r="F38" s="55">
        <v>3854.566</v>
      </c>
      <c r="G38" s="55">
        <v>3917.65</v>
      </c>
      <c r="H38" s="52">
        <f>E38+F38+G38</f>
        <v>11430.994999999999</v>
      </c>
      <c r="I38" s="55">
        <v>4679.879</v>
      </c>
      <c r="J38" s="55">
        <v>4721.329</v>
      </c>
      <c r="K38" s="55">
        <v>4525.5</v>
      </c>
      <c r="L38" s="52">
        <f>I38+J38+K38</f>
        <v>13926.707999999999</v>
      </c>
      <c r="M38" s="55">
        <v>5208.779</v>
      </c>
      <c r="N38" s="55">
        <v>4327.879</v>
      </c>
      <c r="O38" s="55">
        <v>4026.86</v>
      </c>
      <c r="P38" s="52">
        <f>SUM(M38:O38)</f>
        <v>13563.518</v>
      </c>
      <c r="Q38" s="55">
        <v>4956.72</v>
      </c>
      <c r="R38" s="55">
        <v>4629.85</v>
      </c>
      <c r="S38" s="55">
        <v>4676.379</v>
      </c>
      <c r="T38" s="52">
        <f>SUM(Q38:S38)</f>
        <v>14262.949</v>
      </c>
      <c r="U38" s="21"/>
    </row>
    <row r="39" spans="1:21" ht="36.75" customHeight="1">
      <c r="A39" s="50" t="s">
        <v>38</v>
      </c>
      <c r="B39" s="54"/>
      <c r="C39" s="52">
        <f>C40+C41+C42</f>
        <v>61863.626000000004</v>
      </c>
      <c r="D39" s="52">
        <f>D40+D41+D42</f>
        <v>61863.626000000004</v>
      </c>
      <c r="E39" s="52">
        <f aca="true" t="shared" si="12" ref="E39:K39">SUM(E40:E42)</f>
        <v>5553.725</v>
      </c>
      <c r="F39" s="52">
        <f t="shared" si="12"/>
        <v>4289.075</v>
      </c>
      <c r="G39" s="52">
        <f t="shared" si="12"/>
        <v>4337.875</v>
      </c>
      <c r="H39" s="52">
        <f t="shared" si="12"/>
        <v>14180.675000000001</v>
      </c>
      <c r="I39" s="52">
        <f t="shared" si="12"/>
        <v>5198.125</v>
      </c>
      <c r="J39" s="52">
        <f t="shared" si="12"/>
        <v>4435.175</v>
      </c>
      <c r="K39" s="52">
        <f t="shared" si="12"/>
        <v>4663.875</v>
      </c>
      <c r="L39" s="52">
        <f t="shared" si="11"/>
        <v>14297.175</v>
      </c>
      <c r="M39" s="52">
        <f aca="true" t="shared" si="13" ref="M39:T39">SUM(M40:M42)</f>
        <v>5452.825</v>
      </c>
      <c r="N39" s="52">
        <f t="shared" si="13"/>
        <v>4512.075</v>
      </c>
      <c r="O39" s="52">
        <f t="shared" si="13"/>
        <v>4232.675</v>
      </c>
      <c r="P39" s="52">
        <f t="shared" si="13"/>
        <v>14197.574999999999</v>
      </c>
      <c r="Q39" s="52">
        <f t="shared" si="13"/>
        <v>5728.125</v>
      </c>
      <c r="R39" s="52">
        <f t="shared" si="13"/>
        <v>4901.875</v>
      </c>
      <c r="S39" s="52">
        <f t="shared" si="13"/>
        <v>8558.201000000001</v>
      </c>
      <c r="T39" s="52">
        <f t="shared" si="13"/>
        <v>19188.201</v>
      </c>
      <c r="U39" s="6"/>
    </row>
    <row r="40" spans="1:21" s="22" customFormat="1" ht="33" customHeight="1">
      <c r="A40" s="53" t="s">
        <v>30</v>
      </c>
      <c r="B40" s="54" t="s">
        <v>51</v>
      </c>
      <c r="C40" s="55">
        <v>43745.726</v>
      </c>
      <c r="D40" s="55">
        <f>H40+L40+P40+T40</f>
        <v>43745.726</v>
      </c>
      <c r="E40" s="55">
        <v>4016.825</v>
      </c>
      <c r="F40" s="55">
        <v>3122.375</v>
      </c>
      <c r="G40" s="55">
        <v>3122.775</v>
      </c>
      <c r="H40" s="52">
        <f>SUM(E40:G40)</f>
        <v>10261.975</v>
      </c>
      <c r="I40" s="55">
        <v>4017.225</v>
      </c>
      <c r="J40" s="55">
        <v>3122.775</v>
      </c>
      <c r="K40" s="55">
        <v>3122.775</v>
      </c>
      <c r="L40" s="52">
        <f>I40+J40+K40</f>
        <v>10262.775</v>
      </c>
      <c r="M40" s="55">
        <v>4017.225</v>
      </c>
      <c r="N40" s="55">
        <v>3122.775</v>
      </c>
      <c r="O40" s="55">
        <v>3122.775</v>
      </c>
      <c r="P40" s="52">
        <f>SUM(M40:O40)</f>
        <v>10262.775</v>
      </c>
      <c r="Q40" s="55">
        <v>4632.225</v>
      </c>
      <c r="R40" s="55">
        <v>3722.775</v>
      </c>
      <c r="S40" s="55">
        <v>4603.201</v>
      </c>
      <c r="T40" s="52">
        <f>SUM(Q40:S40)</f>
        <v>12958.201000000001</v>
      </c>
      <c r="U40" s="21"/>
    </row>
    <row r="41" spans="1:21" ht="60.75" customHeight="1">
      <c r="A41" s="53" t="s">
        <v>32</v>
      </c>
      <c r="B41" s="54" t="s">
        <v>53</v>
      </c>
      <c r="C41" s="55">
        <v>76.7</v>
      </c>
      <c r="D41" s="55">
        <f>H41+L41+P41+T41</f>
        <v>76.7</v>
      </c>
      <c r="E41" s="55">
        <v>0</v>
      </c>
      <c r="F41" s="55">
        <v>0</v>
      </c>
      <c r="G41" s="55">
        <v>0</v>
      </c>
      <c r="H41" s="52">
        <f>SUM(E41:G41)</f>
        <v>0</v>
      </c>
      <c r="I41" s="55">
        <v>0</v>
      </c>
      <c r="J41" s="55">
        <v>0</v>
      </c>
      <c r="K41" s="55">
        <v>0</v>
      </c>
      <c r="L41" s="52">
        <f>SUM(I41:K41)</f>
        <v>0</v>
      </c>
      <c r="M41" s="55">
        <v>0</v>
      </c>
      <c r="N41" s="55">
        <v>0</v>
      </c>
      <c r="O41" s="55">
        <v>0</v>
      </c>
      <c r="P41" s="52">
        <f>SUM(M41:O41)</f>
        <v>0</v>
      </c>
      <c r="Q41" s="55">
        <v>0</v>
      </c>
      <c r="R41" s="55">
        <v>76.7</v>
      </c>
      <c r="S41" s="55"/>
      <c r="T41" s="52">
        <f>SUM(Q41:S41)</f>
        <v>76.7</v>
      </c>
      <c r="U41" s="1"/>
    </row>
    <row r="42" spans="1:21" ht="18" customHeight="1">
      <c r="A42" s="53" t="s">
        <v>33</v>
      </c>
      <c r="B42" s="54" t="s">
        <v>54</v>
      </c>
      <c r="C42" s="55">
        <v>18041.2</v>
      </c>
      <c r="D42" s="55">
        <f>H42++L42+P42+T42</f>
        <v>18041.2</v>
      </c>
      <c r="E42" s="55">
        <v>1536.9</v>
      </c>
      <c r="F42" s="55">
        <v>1166.7</v>
      </c>
      <c r="G42" s="55">
        <v>1215.1</v>
      </c>
      <c r="H42" s="52">
        <f>SUM(E42:G42)</f>
        <v>3918.7000000000003</v>
      </c>
      <c r="I42" s="55">
        <v>1180.9</v>
      </c>
      <c r="J42" s="55">
        <v>1312.4</v>
      </c>
      <c r="K42" s="55">
        <v>1541.1</v>
      </c>
      <c r="L42" s="52">
        <f>SUM(I42:K42)</f>
        <v>4034.4</v>
      </c>
      <c r="M42" s="55">
        <v>1435.6</v>
      </c>
      <c r="N42" s="55">
        <v>1389.3</v>
      </c>
      <c r="O42" s="55">
        <v>1109.9</v>
      </c>
      <c r="P42" s="52">
        <f>SUM(M42:O42)</f>
        <v>3934.7999999999997</v>
      </c>
      <c r="Q42" s="55">
        <v>1095.9</v>
      </c>
      <c r="R42" s="55">
        <v>1102.4</v>
      </c>
      <c r="S42" s="55">
        <v>3955</v>
      </c>
      <c r="T42" s="52">
        <f>SUM(Q42:S42)</f>
        <v>6153.3</v>
      </c>
      <c r="U42" s="1"/>
    </row>
    <row r="43" spans="1:21" ht="33.75" customHeight="1">
      <c r="A43" s="12" t="s">
        <v>39</v>
      </c>
      <c r="B43" s="13" t="s">
        <v>55</v>
      </c>
      <c r="C43" s="17">
        <f>C10-C14</f>
        <v>-10020</v>
      </c>
      <c r="D43" s="17">
        <f>D10-D14</f>
        <v>-10020</v>
      </c>
      <c r="E43" s="19">
        <f>E40-E41-E42</f>
        <v>2479.9249999999997</v>
      </c>
      <c r="F43" s="17">
        <f aca="true" t="shared" si="14" ref="F43:S43">F10-F14</f>
        <v>-2202.6649999999936</v>
      </c>
      <c r="G43" s="17">
        <f t="shared" si="14"/>
        <v>-4985.668999999994</v>
      </c>
      <c r="H43" s="17">
        <f t="shared" si="14"/>
        <v>-2116.5625600000058</v>
      </c>
      <c r="I43" s="17">
        <f t="shared" si="14"/>
        <v>-22738.205029999997</v>
      </c>
      <c r="J43" s="17">
        <f t="shared" si="14"/>
        <v>-15627.263999999996</v>
      </c>
      <c r="K43" s="17">
        <f t="shared" si="14"/>
        <v>8592.193509999997</v>
      </c>
      <c r="L43" s="17">
        <f t="shared" si="14"/>
        <v>-29773.275520000025</v>
      </c>
      <c r="M43" s="17">
        <f t="shared" si="14"/>
        <v>13009.212530000004</v>
      </c>
      <c r="N43" s="17">
        <f t="shared" si="14"/>
        <v>19586.788</v>
      </c>
      <c r="O43" s="17">
        <f t="shared" si="14"/>
        <v>3990.875</v>
      </c>
      <c r="P43" s="17">
        <f t="shared" si="14"/>
        <v>36586.87552999999</v>
      </c>
      <c r="Q43" s="17">
        <f t="shared" si="14"/>
        <v>2317.1391000000003</v>
      </c>
      <c r="R43" s="17">
        <f t="shared" si="14"/>
        <v>-4384.545920000004</v>
      </c>
      <c r="S43" s="17">
        <f t="shared" si="14"/>
        <v>-12649.630629999985</v>
      </c>
      <c r="T43" s="17">
        <f>T10-T14</f>
        <v>-14717.037450000003</v>
      </c>
      <c r="U43" s="1"/>
    </row>
    <row r="44" spans="1:21" ht="87" customHeight="1">
      <c r="A44" s="12" t="s">
        <v>60</v>
      </c>
      <c r="B44" s="13" t="s">
        <v>58</v>
      </c>
      <c r="C44" s="17">
        <v>2680</v>
      </c>
      <c r="D44" s="17">
        <f>H44+L44+P44+T44</f>
        <v>2680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>
        <v>2680</v>
      </c>
      <c r="S44" s="17"/>
      <c r="T44" s="17">
        <f>Q44+R44+S44</f>
        <v>2680</v>
      </c>
      <c r="U44" s="1"/>
    </row>
    <row r="45" spans="1:21" ht="85.5">
      <c r="A45" s="12" t="s">
        <v>40</v>
      </c>
      <c r="B45" s="13" t="s">
        <v>56</v>
      </c>
      <c r="C45" s="17">
        <v>2680</v>
      </c>
      <c r="D45" s="17">
        <f>H45+L45+P45+T45</f>
        <v>2680</v>
      </c>
      <c r="E45" s="20"/>
      <c r="F45" s="20"/>
      <c r="G45" s="20"/>
      <c r="H45" s="17"/>
      <c r="I45" s="20">
        <v>600</v>
      </c>
      <c r="J45" s="20"/>
      <c r="K45" s="20"/>
      <c r="L45" s="17">
        <f>I45+J45+K45</f>
        <v>600</v>
      </c>
      <c r="M45" s="17"/>
      <c r="N45" s="20"/>
      <c r="O45" s="20"/>
      <c r="P45" s="17"/>
      <c r="Q45" s="17"/>
      <c r="R45" s="20">
        <v>2080</v>
      </c>
      <c r="S45" s="17"/>
      <c r="T45" s="17">
        <f>Q45+R45+S45</f>
        <v>2080</v>
      </c>
      <c r="U45" s="1"/>
    </row>
    <row r="46" spans="1:21" ht="128.25">
      <c r="A46" s="12" t="s">
        <v>41</v>
      </c>
      <c r="B46" s="13" t="s">
        <v>57</v>
      </c>
      <c r="C46" s="17">
        <f>C43+C44-C45</f>
        <v>-10020</v>
      </c>
      <c r="D46" s="17">
        <f>D43+D44-D45</f>
        <v>-10020</v>
      </c>
      <c r="E46" s="17">
        <f aca="true" t="shared" si="15" ref="E46:S46">E43+E44-E45</f>
        <v>2479.9249999999997</v>
      </c>
      <c r="F46" s="17">
        <f>F43+F44-F45</f>
        <v>-2202.6649999999936</v>
      </c>
      <c r="G46" s="17">
        <f t="shared" si="15"/>
        <v>-4985.668999999994</v>
      </c>
      <c r="H46" s="17">
        <f t="shared" si="15"/>
        <v>-2116.5625600000058</v>
      </c>
      <c r="I46" s="17">
        <f t="shared" si="15"/>
        <v>-23338.205029999997</v>
      </c>
      <c r="J46" s="17">
        <f t="shared" si="15"/>
        <v>-15627.263999999996</v>
      </c>
      <c r="K46" s="17">
        <f t="shared" si="15"/>
        <v>8592.193509999997</v>
      </c>
      <c r="L46" s="17">
        <f t="shared" si="15"/>
        <v>-30373.275520000025</v>
      </c>
      <c r="M46" s="17">
        <f t="shared" si="15"/>
        <v>13009.212530000004</v>
      </c>
      <c r="N46" s="17">
        <f t="shared" si="15"/>
        <v>19586.788</v>
      </c>
      <c r="O46" s="17">
        <f t="shared" si="15"/>
        <v>3990.875</v>
      </c>
      <c r="P46" s="17">
        <f t="shared" si="15"/>
        <v>36586.87552999999</v>
      </c>
      <c r="Q46" s="17">
        <f t="shared" si="15"/>
        <v>2317.1391000000003</v>
      </c>
      <c r="R46" s="17">
        <f t="shared" si="15"/>
        <v>-3784.545920000004</v>
      </c>
      <c r="S46" s="17">
        <f t="shared" si="15"/>
        <v>-12649.630629999985</v>
      </c>
      <c r="T46" s="17">
        <f>T43+T44-T45</f>
        <v>-14117.037450000003</v>
      </c>
      <c r="U46" s="1"/>
    </row>
    <row r="47" spans="1:20" ht="42.75" customHeight="1">
      <c r="A47" s="12" t="s">
        <v>42</v>
      </c>
      <c r="B47" s="13">
        <v>1000</v>
      </c>
      <c r="C47" s="18">
        <v>0</v>
      </c>
      <c r="D47" s="27">
        <v>44188.01815</v>
      </c>
      <c r="E47" s="27">
        <f>D47</f>
        <v>44188.01815</v>
      </c>
      <c r="F47" s="27">
        <f>E48</f>
        <v>46667.94315000001</v>
      </c>
      <c r="G47" s="27">
        <f>F48</f>
        <v>44465.27815000001</v>
      </c>
      <c r="H47" s="28">
        <f>E47</f>
        <v>44188.01815</v>
      </c>
      <c r="I47" s="27">
        <f>H48</f>
        <v>42071.45559</v>
      </c>
      <c r="J47" s="27">
        <f>I48</f>
        <v>18733.25056</v>
      </c>
      <c r="K47" s="27">
        <f>J48</f>
        <v>3105.986560000005</v>
      </c>
      <c r="L47" s="28">
        <f>I47</f>
        <v>42071.45559</v>
      </c>
      <c r="M47" s="27">
        <f>L48</f>
        <v>11698.180069999973</v>
      </c>
      <c r="N47" s="27">
        <f>M48</f>
        <v>24707.392599999977</v>
      </c>
      <c r="O47" s="27">
        <f>N48</f>
        <v>44294.18059999998</v>
      </c>
      <c r="P47" s="28">
        <f>M47</f>
        <v>11698.180069999973</v>
      </c>
      <c r="Q47" s="27">
        <f>P48</f>
        <v>48285.05559999996</v>
      </c>
      <c r="R47" s="27">
        <f>Q48</f>
        <v>50602.19469999996</v>
      </c>
      <c r="S47" s="27">
        <f>R48</f>
        <v>46817.64877999996</v>
      </c>
      <c r="T47" s="28">
        <f>Q47</f>
        <v>48285.05559999996</v>
      </c>
    </row>
    <row r="48" spans="1:21" ht="47.25" customHeight="1">
      <c r="A48" s="12" t="s">
        <v>43</v>
      </c>
      <c r="B48" s="13">
        <v>1100</v>
      </c>
      <c r="C48" s="18">
        <v>0</v>
      </c>
      <c r="D48" s="28">
        <f>T48</f>
        <v>34168.01814999996</v>
      </c>
      <c r="E48" s="28">
        <f>E47+E46</f>
        <v>46667.94315000001</v>
      </c>
      <c r="F48" s="28">
        <f>F47+F46</f>
        <v>44465.27815000001</v>
      </c>
      <c r="G48" s="28">
        <f aca="true" t="shared" si="16" ref="G48:O48">G47+G46</f>
        <v>39479.60915000002</v>
      </c>
      <c r="H48" s="28">
        <f t="shared" si="16"/>
        <v>42071.45559</v>
      </c>
      <c r="I48" s="28">
        <f t="shared" si="16"/>
        <v>18733.25056</v>
      </c>
      <c r="J48" s="28">
        <f t="shared" si="16"/>
        <v>3105.986560000005</v>
      </c>
      <c r="K48" s="28">
        <f t="shared" si="16"/>
        <v>11698.180070000002</v>
      </c>
      <c r="L48" s="28">
        <f>L47+L46</f>
        <v>11698.180069999973</v>
      </c>
      <c r="M48" s="28">
        <f t="shared" si="16"/>
        <v>24707.392599999977</v>
      </c>
      <c r="N48" s="28">
        <f t="shared" si="16"/>
        <v>44294.18059999998</v>
      </c>
      <c r="O48" s="28">
        <f t="shared" si="16"/>
        <v>48285.05559999998</v>
      </c>
      <c r="P48" s="28">
        <f>P47+P46</f>
        <v>48285.05559999996</v>
      </c>
      <c r="Q48" s="28">
        <f>Q47+Q46</f>
        <v>50602.19469999996</v>
      </c>
      <c r="R48" s="28">
        <f>R47+R46</f>
        <v>46817.64877999996</v>
      </c>
      <c r="S48" s="28">
        <f>S47+S46</f>
        <v>34168.018149999974</v>
      </c>
      <c r="T48" s="28">
        <f>T47+T46</f>
        <v>34168.01814999996</v>
      </c>
      <c r="U48" s="1"/>
    </row>
    <row r="49" spans="1:21" ht="162.75" customHeight="1">
      <c r="A49" s="12" t="s">
        <v>44</v>
      </c>
      <c r="B49" s="13">
        <v>1200</v>
      </c>
      <c r="C49" s="18"/>
      <c r="D49" s="17">
        <v>0</v>
      </c>
      <c r="E49" s="18">
        <f>E47-E48</f>
        <v>-2479.925000000003</v>
      </c>
      <c r="F49" s="18">
        <f aca="true" t="shared" si="17" ref="F49:O49">F47-F48</f>
        <v>2202.6649999999936</v>
      </c>
      <c r="G49" s="18">
        <f t="shared" si="17"/>
        <v>4985.668999999994</v>
      </c>
      <c r="H49" s="18">
        <f t="shared" si="17"/>
        <v>2116.5625600000058</v>
      </c>
      <c r="I49" s="18">
        <f t="shared" si="17"/>
        <v>23338.205029999997</v>
      </c>
      <c r="J49" s="18">
        <f t="shared" si="17"/>
        <v>15627.263999999996</v>
      </c>
      <c r="K49" s="18">
        <f t="shared" si="17"/>
        <v>-8592.193509999997</v>
      </c>
      <c r="L49" s="18">
        <f t="shared" si="17"/>
        <v>30373.275520000025</v>
      </c>
      <c r="M49" s="18">
        <f t="shared" si="17"/>
        <v>-13009.212530000004</v>
      </c>
      <c r="N49" s="18">
        <f t="shared" si="17"/>
        <v>-19586.788</v>
      </c>
      <c r="O49" s="18">
        <f t="shared" si="17"/>
        <v>-3990.875</v>
      </c>
      <c r="P49" s="18">
        <f>P47-P48</f>
        <v>-36586.87552999999</v>
      </c>
      <c r="Q49" s="18">
        <f>Q47-Q48</f>
        <v>-2317.1391000000003</v>
      </c>
      <c r="R49" s="18">
        <f>R47-R48</f>
        <v>3784.545920000004</v>
      </c>
      <c r="S49" s="18">
        <f>S47-S48</f>
        <v>12649.630629999985</v>
      </c>
      <c r="T49" s="18">
        <f>T47-T48</f>
        <v>14117.037450000003</v>
      </c>
      <c r="U49" s="1"/>
    </row>
    <row r="50" spans="1:21" ht="59.25">
      <c r="A50" s="12" t="s">
        <v>63</v>
      </c>
      <c r="B50" s="33">
        <v>1300</v>
      </c>
      <c r="C50" s="34"/>
      <c r="D50" s="34">
        <v>0</v>
      </c>
      <c r="E50" s="34">
        <v>0</v>
      </c>
      <c r="F50" s="34">
        <v>0</v>
      </c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5"/>
    </row>
    <row r="51" spans="1:21" ht="36.75" customHeight="1">
      <c r="A51" s="14" t="s">
        <v>45</v>
      </c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5"/>
    </row>
    <row r="52" spans="1:21" ht="13.5" customHeight="1">
      <c r="A52" s="36" t="s">
        <v>67</v>
      </c>
      <c r="B52" s="36"/>
      <c r="C52" s="36"/>
      <c r="D52" s="36"/>
      <c r="E52" s="36"/>
      <c r="F52" s="36"/>
      <c r="G52" s="36"/>
      <c r="H52" s="36"/>
      <c r="I52" s="38"/>
      <c r="J52" s="40"/>
      <c r="K52" s="42" t="s">
        <v>64</v>
      </c>
      <c r="L52" s="42"/>
      <c r="M52" s="42"/>
      <c r="N52" s="42"/>
      <c r="O52" s="42"/>
      <c r="P52" s="42"/>
      <c r="Q52" s="35"/>
      <c r="R52" s="35"/>
      <c r="S52" s="35"/>
      <c r="T52" s="35"/>
      <c r="U52" s="31"/>
    </row>
    <row r="53" spans="1:21" ht="15" customHeight="1">
      <c r="A53" s="37"/>
      <c r="B53" s="37"/>
      <c r="C53" s="37"/>
      <c r="D53" s="37"/>
      <c r="E53" s="37"/>
      <c r="F53" s="37"/>
      <c r="G53" s="37"/>
      <c r="H53" s="37"/>
      <c r="I53" s="39"/>
      <c r="J53" s="41"/>
      <c r="K53" s="43"/>
      <c r="L53" s="43"/>
      <c r="M53" s="43"/>
      <c r="N53" s="43"/>
      <c r="O53" s="43"/>
      <c r="P53" s="43"/>
      <c r="Q53" s="31"/>
      <c r="R53" s="31"/>
      <c r="S53" s="31"/>
      <c r="T53" s="31"/>
      <c r="U53" s="31"/>
    </row>
    <row r="54" spans="1:21" ht="15" customHeight="1">
      <c r="A54" s="37"/>
      <c r="B54" s="37"/>
      <c r="C54" s="37"/>
      <c r="D54" s="37"/>
      <c r="E54" s="37"/>
      <c r="F54" s="37"/>
      <c r="G54" s="37"/>
      <c r="H54" s="37"/>
      <c r="I54" s="39"/>
      <c r="J54" s="41"/>
      <c r="K54" s="43"/>
      <c r="L54" s="43"/>
      <c r="M54" s="43"/>
      <c r="N54" s="43"/>
      <c r="O54" s="43"/>
      <c r="P54" s="43"/>
      <c r="Q54" s="31"/>
      <c r="R54" s="31"/>
      <c r="S54" s="31"/>
      <c r="T54" s="31"/>
      <c r="U54" s="31"/>
    </row>
    <row r="55" spans="1:21" ht="30" customHeight="1">
      <c r="A55" s="37"/>
      <c r="B55" s="37"/>
      <c r="C55" s="37"/>
      <c r="D55" s="37"/>
      <c r="E55" s="37"/>
      <c r="F55" s="37"/>
      <c r="G55" s="37"/>
      <c r="H55" s="37"/>
      <c r="I55" s="39"/>
      <c r="J55" s="41"/>
      <c r="K55" s="43"/>
      <c r="L55" s="43"/>
      <c r="M55" s="43"/>
      <c r="N55" s="43"/>
      <c r="O55" s="43"/>
      <c r="P55" s="43"/>
      <c r="Q55" s="31"/>
      <c r="R55" s="31"/>
      <c r="S55" s="31"/>
      <c r="T55" s="31"/>
      <c r="U55" s="31"/>
    </row>
    <row r="56" spans="1:2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2:21" ht="12.7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1"/>
    </row>
    <row r="59" ht="12.75">
      <c r="A59" s="10">
        <v>45301</v>
      </c>
    </row>
    <row r="60" ht="12.75">
      <c r="A60" s="1" t="s">
        <v>68</v>
      </c>
    </row>
    <row r="61" ht="12.75">
      <c r="A61" s="7" t="s">
        <v>59</v>
      </c>
    </row>
    <row r="62" ht="12.75">
      <c r="A62" s="9"/>
    </row>
    <row r="78" ht="12.75">
      <c r="A78" s="8"/>
    </row>
    <row r="79" ht="12.75">
      <c r="A79" s="9"/>
    </row>
    <row r="80" ht="12.75">
      <c r="A80" s="7"/>
    </row>
  </sheetData>
  <sheetProtection/>
  <mergeCells count="45">
    <mergeCell ref="A52:H55"/>
    <mergeCell ref="U52:U55"/>
    <mergeCell ref="I52:I55"/>
    <mergeCell ref="J52:J55"/>
    <mergeCell ref="K52:P55"/>
    <mergeCell ref="Q52:Q55"/>
    <mergeCell ref="R52:R55"/>
    <mergeCell ref="S52:S55"/>
    <mergeCell ref="T52:T55"/>
    <mergeCell ref="H50:H51"/>
    <mergeCell ref="I50:I51"/>
    <mergeCell ref="S50:S51"/>
    <mergeCell ref="T50:T51"/>
    <mergeCell ref="J50:J51"/>
    <mergeCell ref="K50:K51"/>
    <mergeCell ref="L50:L51"/>
    <mergeCell ref="M50:M51"/>
    <mergeCell ref="U50:U51"/>
    <mergeCell ref="P50:P51"/>
    <mergeCell ref="Q50:Q51"/>
    <mergeCell ref="R50:R51"/>
    <mergeCell ref="O50:O51"/>
    <mergeCell ref="N50:N51"/>
    <mergeCell ref="B50:B51"/>
    <mergeCell ref="C50:C51"/>
    <mergeCell ref="D50:D51"/>
    <mergeCell ref="E50:E51"/>
    <mergeCell ref="F50:F51"/>
    <mergeCell ref="G50:G51"/>
    <mergeCell ref="E6:G7"/>
    <mergeCell ref="H6:H8"/>
    <mergeCell ref="I6:K7"/>
    <mergeCell ref="L6:L8"/>
    <mergeCell ref="M6:O7"/>
    <mergeCell ref="P6:P8"/>
    <mergeCell ref="F2:N2"/>
    <mergeCell ref="A1:T1"/>
    <mergeCell ref="A3:C3"/>
    <mergeCell ref="A4:C4"/>
    <mergeCell ref="A6:A8"/>
    <mergeCell ref="B6:B8"/>
    <mergeCell ref="C6:C8"/>
    <mergeCell ref="D6:D8"/>
    <mergeCell ref="Q6:S7"/>
    <mergeCell ref="T6:T8"/>
  </mergeCells>
  <printOptions/>
  <pageMargins left="0.6299212598425197" right="0.15748031496062992" top="0.1968503937007874" bottom="0.1968503937007874" header="0" footer="0"/>
  <pageSetup horizontalDpi="600" verticalDpi="600" orientation="landscape" paperSize="9" scale="46" r:id="rId1"/>
  <rowBreaks count="1" manualBreakCount="1">
    <brk id="34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Finans-mail</cp:lastModifiedBy>
  <cp:lastPrinted>2024-01-17T12:29:59Z</cp:lastPrinted>
  <dcterms:created xsi:type="dcterms:W3CDTF">2014-02-13T05:24:36Z</dcterms:created>
  <dcterms:modified xsi:type="dcterms:W3CDTF">2024-02-26T13:29:54Z</dcterms:modified>
  <cp:category/>
  <cp:version/>
  <cp:contentType/>
  <cp:contentStatus/>
</cp:coreProperties>
</file>