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<sst xmlns="http://schemas.openxmlformats.org/spreadsheetml/2006/main" count="75" uniqueCount="66">
  <si>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</si>
  <si>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</si>
  <si>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</si>
  <si>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</si>
  <si>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</si>
  <si>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</si>
  <si>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</si>
  <si>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</si>
  <si>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</si>
  <si>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</si>
  <si>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</si>
  <si>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</si>
  <si>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</si>
  <si>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</si>
  <si>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</si>
  <si>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</si>
  <si>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</si>
  <si>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</si>
  <si>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</si>
  <si>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</si>
  <si>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</si>
  <si>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</si>
  <si>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</si>
  <si>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</si>
  <si>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</si>
  <si>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</si>
  <si>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</si>
  <si>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</si>
  <si>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</si>
  <si>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</si>
  <si>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</si>
  <si>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</si>
  <si>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</si>
  <si>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8 (49234) 2-69-95</t>
  </si>
  <si>
    <t>0100</t>
  </si>
  <si>
    <t>0110</t>
  </si>
  <si>
    <t>0120</t>
  </si>
  <si>
    <t>0200</t>
  </si>
  <si>
    <t>0220</t>
  </si>
  <si>
    <t>0230</t>
  </si>
  <si>
    <t>0250</t>
  </si>
  <si>
    <t>0300</t>
  </si>
  <si>
    <t>0600</t>
  </si>
  <si>
    <t>0700</t>
  </si>
  <si>
    <t>Территориальная избирательная комиссия МО Борисоглебское</t>
  </si>
  <si>
    <t>другие расходы</t>
  </si>
  <si>
    <t>0880</t>
  </si>
  <si>
    <t>КАССОВЫЕ ВЫПЛАТЫ ПО РАСХОДАМ - всего</t>
  </si>
  <si>
    <t>Периодичность: ежеквартальная</t>
  </si>
  <si>
    <t>Е.В.Макарова</t>
  </si>
  <si>
    <t>Исп. Е.Ю.Коровушкина</t>
  </si>
  <si>
    <t>Врио начальника  финансового управления администрации  района</t>
  </si>
  <si>
    <t>(по состоянию на 01.01.2024)</t>
  </si>
  <si>
    <t>в том числе:</t>
  </si>
  <si>
    <t>Администрация муниципального образования Борисоглебское</t>
  </si>
  <si>
    <t>Капитальные вложения в объекты недвижимого имущества муниципального образования (по ВР 400)</t>
  </si>
  <si>
    <t>0210</t>
  </si>
  <si>
    <t>Кассовые поступления по источникам финансирования дефицита бюджета муниципального образования</t>
  </si>
  <si>
    <t xml:space="preserve"> Кассовые выплаты по источникам финансирования дефицита бюджета муниципального образования - всего</t>
  </si>
  <si>
    <t>РЕЗУЛЬТАТ ОПЕРАЦИЙ (без операций по управлению средствами на едином счете бюджета муниципального образования (стр.0300+стр.0500-стр.0600)</t>
  </si>
  <si>
    <t>Остатки на едином счете бюджета муниципального образования на начало периода</t>
  </si>
  <si>
    <t>Остатки на едином счете бюджета  муниципального образования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</si>
  <si>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муниципального образования)</t>
  </si>
  <si>
    <r>
      <t xml:space="preserve">СПРАВОЧНО: </t>
    </r>
    <r>
      <rPr>
        <sz val="10"/>
        <rFont val="Times New Roman"/>
        <family val="1"/>
      </rPr>
      <t>Средства от заимствования со счетов бюджетных учреждений (со счета 40601 на счет 40201)</t>
    </r>
  </si>
  <si>
    <t>Кассовый план исполнения бюджета  муниципального образования Борисоглебское на 2024 год</t>
  </si>
  <si>
    <t>0500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</si>
</sst>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_ ;[Red]\-0.00\ "/>
  </numFmts>
  <fonts count="50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0000FF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0" fillId="3" borderId="0" applyNumberFormat="0" applyBorder="0" applyAlignment="0" applyProtection="0"/>
    <xf numFmtId="0" fontId="31" fillId="4" borderId="0" applyNumberFormat="0" applyBorder="0" applyAlignment="0" applyProtection="0"/>
    <xf numFmtId="0" fontId="10" fillId="5" borderId="0" applyNumberFormat="0" applyBorder="0" applyAlignment="0" applyProtection="0"/>
    <xf numFmtId="0" fontId="31" fillId="6" borderId="0" applyNumberFormat="0" applyBorder="0" applyAlignment="0" applyProtection="0"/>
    <xf numFmtId="0" fontId="10" fillId="7" borderId="0" applyNumberFormat="0" applyBorder="0" applyAlignment="0" applyProtection="0"/>
    <xf numFmtId="0" fontId="31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10" fillId="11" borderId="0" applyNumberFormat="0" applyBorder="0" applyAlignment="0" applyProtection="0"/>
    <xf numFmtId="0" fontId="31" fillId="12" borderId="0" applyNumberFormat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9" borderId="0" applyNumberFormat="0" applyBorder="0" applyAlignment="0" applyProtection="0"/>
    <xf numFmtId="0" fontId="31" fillId="21" borderId="0" applyNumberFormat="0" applyBorder="0" applyAlignment="0" applyProtection="0"/>
    <xf numFmtId="0" fontId="10" fillId="15" borderId="0" applyNumberFormat="0" applyBorder="0" applyAlignment="0" applyProtection="0"/>
    <xf numFmtId="0" fontId="31" fillId="22" borderId="0" applyNumberFormat="0" applyBorder="0" applyAlignment="0" applyProtection="0"/>
    <xf numFmtId="0" fontId="10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vertical="top" wrapText="1"/>
    </xf>
    <xf numFmtId="14" fontId="0" fillId="0" borderId="0" xfId="0" applyNumberFormat="1" applyFont="1" applyFill="1" applyAlignment="1">
      <alignment horizontal="left"/>
    </xf>
    <xf numFmtId="0" fontId="2" fillId="55" borderId="19" xfId="0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vertical="top" wrapText="1"/>
    </xf>
    <xf numFmtId="49" fontId="9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8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1" fontId="3" fillId="55" borderId="19" xfId="0" applyNumberFormat="1" applyFont="1" applyFill="1" applyBorder="1" applyAlignment="1">
      <alignment horizontal="center" vertical="top" wrapText="1"/>
    </xf>
    <xf numFmtId="186" fontId="5" fillId="0" borderId="19" xfId="0" applyNumberFormat="1" applyFont="1" applyFill="1" applyBorder="1" applyAlignment="1">
      <alignment horizontal="center" vertical="center" wrapText="1"/>
    </xf>
    <xf numFmtId="192" fontId="2" fillId="0" borderId="19" xfId="0" applyNumberFormat="1" applyFont="1" applyBorder="1" applyAlignment="1">
      <alignment horizontal="center" vertical="center" wrapText="1"/>
    </xf>
    <xf numFmtId="192" fontId="5" fillId="0" borderId="19" xfId="0" applyNumberFormat="1" applyFont="1" applyFill="1" applyBorder="1" applyAlignment="1">
      <alignment horizontal="center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30" fillId="0" borderId="19" xfId="0" applyFont="1" applyBorder="1" applyAlignment="1">
      <alignment vertical="top" wrapText="1"/>
    </xf>
    <xf numFmtId="186" fontId="2" fillId="0" borderId="19" xfId="0" applyNumberFormat="1" applyFont="1" applyFill="1" applyBorder="1" applyAlignment="1">
      <alignment horizontal="center" vertical="center" wrapText="1"/>
    </xf>
    <xf numFmtId="187" fontId="2" fillId="0" borderId="19" xfId="0" applyNumberFormat="1" applyFont="1" applyFill="1" applyBorder="1" applyAlignment="1">
      <alignment horizontal="center" vertical="center" wrapText="1"/>
    </xf>
    <xf numFmtId="187" fontId="5" fillId="0" borderId="19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115" zoomScaleSheetLayoutView="115" zoomScalePageLayoutView="0" workbookViewId="0" topLeftCell="A1">
      <selection activeCell="D50" sqref="D50"/>
    </sheetView>
  </sheetViews>
  <sheetFormatPr defaultColWidth="9.00390625" defaultRowHeight="12.75"/>
  <cols>
    <col min="1" max="1" width="23.00390625" style="2" customWidth="1"/>
    <col min="2" max="2" width="5.00390625" style="2" customWidth="1"/>
    <col min="3" max="3" width="13.00390625" style="2" bestFit="1" customWidth="1"/>
    <col min="4" max="4" width="11.375" style="18" customWidth="1"/>
    <col min="5" max="7" width="10.375" style="18" bestFit="1" customWidth="1"/>
    <col min="8" max="8" width="11.75390625" style="18" customWidth="1"/>
    <col min="9" max="11" width="10.375" style="18" bestFit="1" customWidth="1"/>
    <col min="12" max="12" width="12.625" style="18" customWidth="1"/>
    <col min="13" max="15" width="10.375" style="18" bestFit="1" customWidth="1"/>
    <col min="16" max="16" width="11.625" style="18" customWidth="1"/>
    <col min="17" max="19" width="10.375" style="18" bestFit="1" customWidth="1"/>
    <col min="20" max="20" width="11.375" style="18" customWidth="1"/>
    <col min="21" max="16384" width="9.125" style="2" customWidth="1"/>
  </cols>
  <sheetData>
    <row r="1" spans="1:21" ht="18.75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"/>
    </row>
    <row r="2" spans="1:21" ht="18.75">
      <c r="A2" s="3"/>
      <c r="B2" s="3"/>
      <c r="C2" s="3"/>
      <c r="D2" s="19"/>
      <c r="E2" s="20"/>
      <c r="F2" s="53" t="s">
        <v>52</v>
      </c>
      <c r="G2" s="53"/>
      <c r="H2" s="53"/>
      <c r="I2" s="53"/>
      <c r="J2" s="53"/>
      <c r="K2" s="53"/>
      <c r="L2" s="53"/>
      <c r="M2" s="53"/>
      <c r="N2" s="53"/>
      <c r="O2" s="53"/>
      <c r="P2" s="20"/>
      <c r="Q2" s="20"/>
      <c r="R2" s="20"/>
      <c r="S2" s="20"/>
      <c r="T2" s="20"/>
      <c r="U2" s="1"/>
    </row>
    <row r="3" spans="1:21" ht="12.75" customHeight="1">
      <c r="A3" s="57" t="s">
        <v>48</v>
      </c>
      <c r="B3" s="57"/>
      <c r="C3" s="57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</row>
    <row r="4" spans="1:21" ht="12.75" customHeight="1">
      <c r="A4" s="58" t="s">
        <v>0</v>
      </c>
      <c r="B4" s="58"/>
      <c r="C4" s="58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</row>
    <row r="5" spans="1:21" ht="12.75">
      <c r="A5" s="3"/>
      <c r="B5" s="3"/>
      <c r="C5" s="3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</row>
    <row r="6" spans="1:21" s="45" customFormat="1" ht="18" customHeight="1">
      <c r="A6" s="59" t="s">
        <v>1</v>
      </c>
      <c r="B6" s="59" t="s">
        <v>2</v>
      </c>
      <c r="C6" s="59" t="s">
        <v>3</v>
      </c>
      <c r="D6" s="60" t="s">
        <v>4</v>
      </c>
      <c r="E6" s="60" t="s">
        <v>5</v>
      </c>
      <c r="F6" s="60"/>
      <c r="G6" s="60"/>
      <c r="H6" s="62" t="s">
        <v>6</v>
      </c>
      <c r="I6" s="62" t="s">
        <v>7</v>
      </c>
      <c r="J6" s="62"/>
      <c r="K6" s="62"/>
      <c r="L6" s="62" t="s">
        <v>8</v>
      </c>
      <c r="M6" s="62" t="s">
        <v>9</v>
      </c>
      <c r="N6" s="62"/>
      <c r="O6" s="62"/>
      <c r="P6" s="62" t="s">
        <v>10</v>
      </c>
      <c r="Q6" s="60" t="s">
        <v>11</v>
      </c>
      <c r="R6" s="60"/>
      <c r="S6" s="60"/>
      <c r="T6" s="62" t="s">
        <v>12</v>
      </c>
      <c r="U6" s="44"/>
    </row>
    <row r="7" spans="1:21" s="45" customFormat="1" ht="12.75">
      <c r="A7" s="59"/>
      <c r="B7" s="59"/>
      <c r="C7" s="59"/>
      <c r="D7" s="60"/>
      <c r="E7" s="60"/>
      <c r="F7" s="60"/>
      <c r="G7" s="60"/>
      <c r="H7" s="62"/>
      <c r="I7" s="62"/>
      <c r="J7" s="62"/>
      <c r="K7" s="62"/>
      <c r="L7" s="62"/>
      <c r="M7" s="62"/>
      <c r="N7" s="62"/>
      <c r="O7" s="62"/>
      <c r="P7" s="62"/>
      <c r="Q7" s="60"/>
      <c r="R7" s="60"/>
      <c r="S7" s="60"/>
      <c r="T7" s="62"/>
      <c r="U7" s="44"/>
    </row>
    <row r="8" spans="1:21" s="45" customFormat="1" ht="12.75">
      <c r="A8" s="59"/>
      <c r="B8" s="59"/>
      <c r="C8" s="59"/>
      <c r="D8" s="60"/>
      <c r="E8" s="42" t="s">
        <v>13</v>
      </c>
      <c r="F8" s="42" t="s">
        <v>14</v>
      </c>
      <c r="G8" s="42" t="s">
        <v>15</v>
      </c>
      <c r="H8" s="62"/>
      <c r="I8" s="43" t="s">
        <v>16</v>
      </c>
      <c r="J8" s="43" t="s">
        <v>17</v>
      </c>
      <c r="K8" s="43" t="s">
        <v>18</v>
      </c>
      <c r="L8" s="62"/>
      <c r="M8" s="43" t="s">
        <v>19</v>
      </c>
      <c r="N8" s="43" t="s">
        <v>20</v>
      </c>
      <c r="O8" s="43" t="s">
        <v>21</v>
      </c>
      <c r="P8" s="62"/>
      <c r="Q8" s="42" t="s">
        <v>22</v>
      </c>
      <c r="R8" s="42" t="s">
        <v>23</v>
      </c>
      <c r="S8" s="42" t="s">
        <v>24</v>
      </c>
      <c r="T8" s="62"/>
      <c r="U8" s="44"/>
    </row>
    <row r="9" spans="1:21" ht="12.75">
      <c r="A9" s="5">
        <v>1</v>
      </c>
      <c r="B9" s="5">
        <v>2</v>
      </c>
      <c r="C9" s="5">
        <v>3</v>
      </c>
      <c r="D9" s="46">
        <v>4</v>
      </c>
      <c r="E9" s="46">
        <v>5</v>
      </c>
      <c r="F9" s="46">
        <v>6</v>
      </c>
      <c r="G9" s="46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8">
        <v>17</v>
      </c>
      <c r="R9" s="46">
        <v>18</v>
      </c>
      <c r="S9" s="46">
        <v>19</v>
      </c>
      <c r="T9" s="47">
        <v>20</v>
      </c>
      <c r="U9" s="1"/>
    </row>
    <row r="10" spans="1:21" ht="36.75" customHeight="1">
      <c r="A10" s="6" t="s">
        <v>25</v>
      </c>
      <c r="B10" s="32" t="s">
        <v>34</v>
      </c>
      <c r="C10" s="25">
        <f>SUM(C12:C13)</f>
        <v>35768.013</v>
      </c>
      <c r="D10" s="25">
        <f aca="true" t="shared" si="0" ref="D10:T10">SUM(D12:D13)</f>
        <v>35768.013</v>
      </c>
      <c r="E10" s="25">
        <f t="shared" si="0"/>
        <v>3230.15</v>
      </c>
      <c r="F10" s="25">
        <f t="shared" si="0"/>
        <v>3343.2</v>
      </c>
      <c r="G10" s="25">
        <f t="shared" si="0"/>
        <v>2229.6</v>
      </c>
      <c r="H10" s="25">
        <f t="shared" si="0"/>
        <v>8802.95</v>
      </c>
      <c r="I10" s="25">
        <f t="shared" si="0"/>
        <v>3003.5499999999997</v>
      </c>
      <c r="J10" s="25">
        <f t="shared" si="0"/>
        <v>1574.6</v>
      </c>
      <c r="K10" s="25">
        <f t="shared" si="0"/>
        <v>1706.6</v>
      </c>
      <c r="L10" s="25">
        <f t="shared" si="0"/>
        <v>6284.75</v>
      </c>
      <c r="M10" s="25">
        <f t="shared" si="0"/>
        <v>3120.65</v>
      </c>
      <c r="N10" s="25">
        <f t="shared" si="0"/>
        <v>1602.6</v>
      </c>
      <c r="O10" s="25">
        <f t="shared" si="0"/>
        <v>3234.7</v>
      </c>
      <c r="P10" s="25">
        <f t="shared" si="0"/>
        <v>7957.949999999999</v>
      </c>
      <c r="Q10" s="25">
        <f t="shared" si="0"/>
        <v>4812.549999999999</v>
      </c>
      <c r="R10" s="25">
        <f t="shared" si="0"/>
        <v>3659.7</v>
      </c>
      <c r="S10" s="25">
        <f t="shared" si="0"/>
        <v>4250.113</v>
      </c>
      <c r="T10" s="25">
        <f t="shared" si="0"/>
        <v>12722.363</v>
      </c>
      <c r="U10" s="1"/>
    </row>
    <row r="11" spans="1:21" ht="18.75" customHeight="1">
      <c r="A11" s="12" t="s">
        <v>26</v>
      </c>
      <c r="B11" s="32"/>
      <c r="C11" s="27"/>
      <c r="D11" s="28"/>
      <c r="E11" s="54"/>
      <c r="F11" s="55"/>
      <c r="G11" s="28"/>
      <c r="H11" s="26"/>
      <c r="I11" s="28"/>
      <c r="J11" s="28"/>
      <c r="K11" s="28"/>
      <c r="L11" s="26"/>
      <c r="M11" s="28"/>
      <c r="N11" s="28"/>
      <c r="O11" s="28"/>
      <c r="P11" s="26"/>
      <c r="Q11" s="28"/>
      <c r="R11" s="28"/>
      <c r="S11" s="28"/>
      <c r="T11" s="26"/>
      <c r="U11" s="1"/>
    </row>
    <row r="12" spans="1:21" ht="26.25" customHeight="1">
      <c r="A12" s="14" t="s">
        <v>27</v>
      </c>
      <c r="B12" s="24" t="s">
        <v>35</v>
      </c>
      <c r="C12" s="28">
        <v>9858</v>
      </c>
      <c r="D12" s="28">
        <f>H12+L12+P12+T12</f>
        <v>9858</v>
      </c>
      <c r="E12" s="28">
        <v>173.6</v>
      </c>
      <c r="F12" s="28">
        <v>808.6</v>
      </c>
      <c r="G12" s="28">
        <v>344.6</v>
      </c>
      <c r="H12" s="26">
        <f>SUM(E12:G12)</f>
        <v>1326.8000000000002</v>
      </c>
      <c r="I12" s="28">
        <v>946.6</v>
      </c>
      <c r="J12" s="28">
        <v>196.6</v>
      </c>
      <c r="K12" s="28">
        <v>327.6</v>
      </c>
      <c r="L12" s="26">
        <f>SUM(I12:K12)</f>
        <v>1470.8000000000002</v>
      </c>
      <c r="M12" s="15">
        <v>1038.6</v>
      </c>
      <c r="N12" s="15">
        <v>226.6</v>
      </c>
      <c r="O12" s="15">
        <v>628.6</v>
      </c>
      <c r="P12" s="16">
        <f>SUM(M12:O12)</f>
        <v>1893.7999999999997</v>
      </c>
      <c r="Q12" s="15">
        <v>2125.6</v>
      </c>
      <c r="R12" s="15">
        <v>2269.6</v>
      </c>
      <c r="S12" s="15">
        <v>771.4</v>
      </c>
      <c r="T12" s="16">
        <f>SUM(Q12:S12)</f>
        <v>5166.599999999999</v>
      </c>
      <c r="U12" s="1"/>
    </row>
    <row r="13" spans="1:21" ht="25.5">
      <c r="A13" s="12" t="s">
        <v>28</v>
      </c>
      <c r="B13" s="24" t="s">
        <v>36</v>
      </c>
      <c r="C13" s="28">
        <v>25910.013</v>
      </c>
      <c r="D13" s="28">
        <f>H13+L13+P13+T13</f>
        <v>25910.013</v>
      </c>
      <c r="E13" s="29">
        <v>3056.55</v>
      </c>
      <c r="F13" s="29">
        <v>2534.6</v>
      </c>
      <c r="G13" s="29">
        <v>1885</v>
      </c>
      <c r="H13" s="26">
        <f>SUM(E13:G13)</f>
        <v>7476.15</v>
      </c>
      <c r="I13" s="28">
        <v>2056.95</v>
      </c>
      <c r="J13" s="28">
        <v>1378</v>
      </c>
      <c r="K13" s="28">
        <v>1379</v>
      </c>
      <c r="L13" s="26">
        <f>SUM(I13:K13)</f>
        <v>4813.95</v>
      </c>
      <c r="M13" s="28">
        <v>2082.05</v>
      </c>
      <c r="N13" s="28">
        <v>1376</v>
      </c>
      <c r="O13" s="28">
        <v>2606.1</v>
      </c>
      <c r="P13" s="49">
        <f>SUM(M13:O13)</f>
        <v>6064.15</v>
      </c>
      <c r="Q13" s="28">
        <v>2686.95</v>
      </c>
      <c r="R13" s="28">
        <v>1390.1</v>
      </c>
      <c r="S13" s="28">
        <v>3478.713</v>
      </c>
      <c r="T13" s="26">
        <f>SUM(Q13:S13)</f>
        <v>7555.763</v>
      </c>
      <c r="U13" s="1"/>
    </row>
    <row r="14" spans="1:21" ht="24">
      <c r="A14" s="6" t="s">
        <v>47</v>
      </c>
      <c r="B14" s="32" t="s">
        <v>37</v>
      </c>
      <c r="C14" s="26">
        <f>C16+C17+C18</f>
        <v>38448.013</v>
      </c>
      <c r="D14" s="26">
        <f>D20+D25</f>
        <v>38448.013</v>
      </c>
      <c r="E14" s="26">
        <f aca="true" t="shared" si="1" ref="E14:O14">E20+E25</f>
        <v>2843.5</v>
      </c>
      <c r="F14" s="26">
        <f t="shared" si="1"/>
        <v>3677.18</v>
      </c>
      <c r="G14" s="26">
        <f t="shared" si="1"/>
        <v>2743.41</v>
      </c>
      <c r="H14" s="26">
        <f t="shared" si="1"/>
        <v>9264.089999999998</v>
      </c>
      <c r="I14" s="26">
        <f t="shared" si="1"/>
        <v>2532.46</v>
      </c>
      <c r="J14" s="26">
        <f t="shared" si="1"/>
        <v>2355.41</v>
      </c>
      <c r="K14" s="26">
        <f>K20+K25</f>
        <v>2931.21</v>
      </c>
      <c r="L14" s="26">
        <f t="shared" si="1"/>
        <v>7819.08</v>
      </c>
      <c r="M14" s="26">
        <f t="shared" si="1"/>
        <v>2585.58</v>
      </c>
      <c r="N14" s="26">
        <f t="shared" si="1"/>
        <v>2446.86</v>
      </c>
      <c r="O14" s="26">
        <f t="shared" si="1"/>
        <v>4706.61</v>
      </c>
      <c r="P14" s="26">
        <f>P20+P25</f>
        <v>9739.05</v>
      </c>
      <c r="Q14" s="26">
        <f>Q20+Q25</f>
        <v>3531.26</v>
      </c>
      <c r="R14" s="26">
        <f>R20+R25</f>
        <v>2851.6099999999997</v>
      </c>
      <c r="S14" s="26">
        <f>S20+S25</f>
        <v>5242.923</v>
      </c>
      <c r="T14" s="26">
        <f>T20+T25</f>
        <v>11625.793000000001</v>
      </c>
      <c r="U14" s="1"/>
    </row>
    <row r="15" spans="1:21" ht="48">
      <c r="A15" s="78" t="s">
        <v>55</v>
      </c>
      <c r="B15" s="24" t="s">
        <v>56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1"/>
    </row>
    <row r="16" spans="1:21" ht="33.75" customHeight="1">
      <c r="A16" s="12" t="s">
        <v>29</v>
      </c>
      <c r="B16" s="24" t="s">
        <v>38</v>
      </c>
      <c r="C16" s="28">
        <f>C22</f>
        <v>1584.013</v>
      </c>
      <c r="D16" s="28">
        <f aca="true" t="shared" si="2" ref="D16:T16">D22</f>
        <v>1584.013</v>
      </c>
      <c r="E16" s="28">
        <f t="shared" si="2"/>
        <v>183.95</v>
      </c>
      <c r="F16" s="28">
        <f t="shared" si="2"/>
        <v>0</v>
      </c>
      <c r="G16" s="28">
        <f t="shared" si="2"/>
        <v>0</v>
      </c>
      <c r="H16" s="28">
        <f t="shared" si="2"/>
        <v>183.95</v>
      </c>
      <c r="I16" s="28">
        <f t="shared" si="2"/>
        <v>183.95</v>
      </c>
      <c r="J16" s="28">
        <f t="shared" si="2"/>
        <v>0</v>
      </c>
      <c r="K16" s="28">
        <f>K22</f>
        <v>0</v>
      </c>
      <c r="L16" s="28">
        <f t="shared" si="2"/>
        <v>183.95</v>
      </c>
      <c r="M16" s="28">
        <f>M22</f>
        <v>183.95</v>
      </c>
      <c r="N16" s="28">
        <f t="shared" si="2"/>
        <v>0</v>
      </c>
      <c r="O16" s="28">
        <f t="shared" si="2"/>
        <v>0</v>
      </c>
      <c r="P16" s="28">
        <f t="shared" si="2"/>
        <v>183.95</v>
      </c>
      <c r="Q16" s="28">
        <f t="shared" si="2"/>
        <v>798.95</v>
      </c>
      <c r="R16" s="28">
        <f t="shared" si="2"/>
        <v>0</v>
      </c>
      <c r="S16" s="28">
        <f t="shared" si="2"/>
        <v>233.213</v>
      </c>
      <c r="T16" s="28">
        <f t="shared" si="2"/>
        <v>1032.163</v>
      </c>
      <c r="U16" s="1"/>
    </row>
    <row r="17" spans="1:21" ht="69" customHeight="1">
      <c r="A17" s="12" t="s">
        <v>30</v>
      </c>
      <c r="B17" s="24" t="s">
        <v>39</v>
      </c>
      <c r="C17" s="28">
        <f>C23</f>
        <v>11894</v>
      </c>
      <c r="D17" s="28">
        <f aca="true" t="shared" si="3" ref="D17:T17">D23</f>
        <v>11893.999999999998</v>
      </c>
      <c r="E17" s="28">
        <f t="shared" si="3"/>
        <v>537</v>
      </c>
      <c r="F17" s="28">
        <f t="shared" si="3"/>
        <v>1122</v>
      </c>
      <c r="G17" s="28">
        <f t="shared" si="3"/>
        <v>883.93</v>
      </c>
      <c r="H17" s="28">
        <f t="shared" si="3"/>
        <v>2542.93</v>
      </c>
      <c r="I17" s="28">
        <f t="shared" si="3"/>
        <v>888.43</v>
      </c>
      <c r="J17" s="79">
        <f t="shared" si="3"/>
        <v>834.93</v>
      </c>
      <c r="K17" s="28">
        <f t="shared" si="3"/>
        <v>877.93</v>
      </c>
      <c r="L17" s="28">
        <f t="shared" si="3"/>
        <v>2601.29</v>
      </c>
      <c r="M17" s="28">
        <f t="shared" si="3"/>
        <v>845.43</v>
      </c>
      <c r="N17" s="28">
        <f t="shared" si="3"/>
        <v>834.93</v>
      </c>
      <c r="O17" s="28">
        <f t="shared" si="3"/>
        <v>1980.9299999999998</v>
      </c>
      <c r="P17" s="28">
        <f t="shared" si="3"/>
        <v>3661.29</v>
      </c>
      <c r="Q17" s="28">
        <f t="shared" si="3"/>
        <v>1145.4299999999998</v>
      </c>
      <c r="R17" s="28">
        <f t="shared" si="3"/>
        <v>1034.9299999999998</v>
      </c>
      <c r="S17" s="28">
        <f t="shared" si="3"/>
        <v>908.13</v>
      </c>
      <c r="T17" s="28">
        <f t="shared" si="3"/>
        <v>3088.49</v>
      </c>
      <c r="U17" s="1"/>
    </row>
    <row r="18" spans="1:21" ht="12.75">
      <c r="A18" s="12" t="s">
        <v>31</v>
      </c>
      <c r="B18" s="24" t="s">
        <v>40</v>
      </c>
      <c r="C18" s="28">
        <f>C24</f>
        <v>24970</v>
      </c>
      <c r="D18" s="28">
        <f aca="true" t="shared" si="4" ref="D18:T18">D24+D26</f>
        <v>24970</v>
      </c>
      <c r="E18" s="28">
        <f t="shared" si="4"/>
        <v>2122.55</v>
      </c>
      <c r="F18" s="28">
        <f t="shared" si="4"/>
        <v>2555.18</v>
      </c>
      <c r="G18" s="28">
        <f t="shared" si="4"/>
        <v>1859.48</v>
      </c>
      <c r="H18" s="28">
        <f t="shared" si="4"/>
        <v>6537.209999999999</v>
      </c>
      <c r="I18" s="28">
        <f t="shared" si="4"/>
        <v>1460.08</v>
      </c>
      <c r="J18" s="28">
        <f t="shared" si="4"/>
        <v>1520.48</v>
      </c>
      <c r="K18" s="28">
        <f>K24+K26</f>
        <v>2053.28</v>
      </c>
      <c r="L18" s="28">
        <f t="shared" si="4"/>
        <v>5033.84</v>
      </c>
      <c r="M18" s="28">
        <f t="shared" si="4"/>
        <v>1556.2</v>
      </c>
      <c r="N18" s="28">
        <f t="shared" si="4"/>
        <v>1611.93</v>
      </c>
      <c r="O18" s="28">
        <f t="shared" si="4"/>
        <v>2725.68</v>
      </c>
      <c r="P18" s="28">
        <f t="shared" si="4"/>
        <v>5893.8099999999995</v>
      </c>
      <c r="Q18" s="28">
        <f t="shared" si="4"/>
        <v>1586.88</v>
      </c>
      <c r="R18" s="28">
        <f t="shared" si="4"/>
        <v>1816.68</v>
      </c>
      <c r="S18" s="28">
        <f t="shared" si="4"/>
        <v>4101.58</v>
      </c>
      <c r="T18" s="28">
        <f t="shared" si="4"/>
        <v>7505.14</v>
      </c>
      <c r="U18" s="1"/>
    </row>
    <row r="19" spans="1:21" ht="12.75">
      <c r="A19" s="12" t="s">
        <v>53</v>
      </c>
      <c r="B19" s="2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1"/>
    </row>
    <row r="20" spans="1:21" ht="48.75" customHeight="1">
      <c r="A20" s="6" t="s">
        <v>54</v>
      </c>
      <c r="B20" s="33" t="s">
        <v>37</v>
      </c>
      <c r="C20" s="26">
        <f>SUM(C21:C24)</f>
        <v>38448.013</v>
      </c>
      <c r="D20" s="26">
        <f aca="true" t="shared" si="5" ref="D20:T20">SUM(D21:D24)</f>
        <v>38448.013</v>
      </c>
      <c r="E20" s="26">
        <f t="shared" si="5"/>
        <v>2843.5</v>
      </c>
      <c r="F20" s="26">
        <f t="shared" si="5"/>
        <v>3677.18</v>
      </c>
      <c r="G20" s="26">
        <f t="shared" si="5"/>
        <v>2743.41</v>
      </c>
      <c r="H20" s="26">
        <f t="shared" si="5"/>
        <v>9264.089999999998</v>
      </c>
      <c r="I20" s="26">
        <f t="shared" si="5"/>
        <v>2532.46</v>
      </c>
      <c r="J20" s="26">
        <f t="shared" si="5"/>
        <v>2355.41</v>
      </c>
      <c r="K20" s="26">
        <f t="shared" si="5"/>
        <v>2931.21</v>
      </c>
      <c r="L20" s="26">
        <f t="shared" si="5"/>
        <v>7819.08</v>
      </c>
      <c r="M20" s="26">
        <f t="shared" si="5"/>
        <v>2585.58</v>
      </c>
      <c r="N20" s="26">
        <f t="shared" si="5"/>
        <v>2446.86</v>
      </c>
      <c r="O20" s="26">
        <f t="shared" si="5"/>
        <v>4706.61</v>
      </c>
      <c r="P20" s="26">
        <f t="shared" si="5"/>
        <v>9739.05</v>
      </c>
      <c r="Q20" s="26">
        <f t="shared" si="5"/>
        <v>3531.26</v>
      </c>
      <c r="R20" s="26">
        <f t="shared" si="5"/>
        <v>2851.6099999999997</v>
      </c>
      <c r="S20" s="26">
        <f t="shared" si="5"/>
        <v>5242.923</v>
      </c>
      <c r="T20" s="26">
        <f t="shared" si="5"/>
        <v>11625.793000000001</v>
      </c>
      <c r="U20" s="7"/>
    </row>
    <row r="21" spans="1:21" ht="48.75" customHeight="1">
      <c r="A21" s="78" t="s">
        <v>55</v>
      </c>
      <c r="B21" s="34" t="s">
        <v>56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7"/>
    </row>
    <row r="22" spans="1:21" s="37" customFormat="1" ht="25.5">
      <c r="A22" s="12" t="s">
        <v>29</v>
      </c>
      <c r="B22" s="34" t="s">
        <v>38</v>
      </c>
      <c r="C22" s="79">
        <v>1584.013</v>
      </c>
      <c r="D22" s="49">
        <f>H22+L22+P22+T22</f>
        <v>1584.013</v>
      </c>
      <c r="E22" s="80">
        <v>183.95</v>
      </c>
      <c r="F22" s="80">
        <v>0</v>
      </c>
      <c r="G22" s="80">
        <v>0</v>
      </c>
      <c r="H22" s="81">
        <f>SUM(E22:G22)</f>
        <v>183.95</v>
      </c>
      <c r="I22" s="80">
        <v>183.95</v>
      </c>
      <c r="J22" s="80">
        <v>0</v>
      </c>
      <c r="K22" s="80">
        <v>0</v>
      </c>
      <c r="L22" s="81">
        <f>SUM(I22:K22)</f>
        <v>183.95</v>
      </c>
      <c r="M22" s="80">
        <v>183.95</v>
      </c>
      <c r="N22" s="80">
        <v>0</v>
      </c>
      <c r="O22" s="80">
        <v>0</v>
      </c>
      <c r="P22" s="81">
        <f>SUM(M22:O22)</f>
        <v>183.95</v>
      </c>
      <c r="Q22" s="80">
        <v>798.95</v>
      </c>
      <c r="R22" s="80"/>
      <c r="S22" s="80">
        <v>233.213</v>
      </c>
      <c r="T22" s="81">
        <f>SUM(Q22:S22)</f>
        <v>1032.163</v>
      </c>
      <c r="U22" s="36"/>
    </row>
    <row r="23" spans="1:21" s="37" customFormat="1" ht="63.75">
      <c r="A23" s="12" t="s">
        <v>30</v>
      </c>
      <c r="B23" s="34" t="s">
        <v>39</v>
      </c>
      <c r="C23" s="28">
        <v>11894</v>
      </c>
      <c r="D23" s="26">
        <f>H23+L23+P23+T23</f>
        <v>11893.999999999998</v>
      </c>
      <c r="E23" s="28">
        <v>537</v>
      </c>
      <c r="F23" s="28">
        <v>1122</v>
      </c>
      <c r="G23" s="28">
        <v>883.93</v>
      </c>
      <c r="H23" s="26">
        <f>SUM(E23:G23)</f>
        <v>2542.93</v>
      </c>
      <c r="I23" s="80">
        <v>888.43</v>
      </c>
      <c r="J23" s="80">
        <v>834.93</v>
      </c>
      <c r="K23" s="80">
        <v>877.93</v>
      </c>
      <c r="L23" s="81">
        <f>SUM(I23:K23)</f>
        <v>2601.29</v>
      </c>
      <c r="M23" s="28">
        <v>845.43</v>
      </c>
      <c r="N23" s="28">
        <v>834.93</v>
      </c>
      <c r="O23" s="28">
        <f>2480.93-500</f>
        <v>1980.9299999999998</v>
      </c>
      <c r="P23" s="26">
        <f>SUM(M23:O23)</f>
        <v>3661.29</v>
      </c>
      <c r="Q23" s="28">
        <f>845.43+300</f>
        <v>1145.4299999999998</v>
      </c>
      <c r="R23" s="28">
        <f>834.93+200</f>
        <v>1034.9299999999998</v>
      </c>
      <c r="S23" s="28">
        <v>908.13</v>
      </c>
      <c r="T23" s="26">
        <f>SUM(Q23:S23)</f>
        <v>3088.49</v>
      </c>
      <c r="U23" s="38"/>
    </row>
    <row r="24" spans="1:21" ht="14.25" customHeight="1">
      <c r="A24" s="12" t="s">
        <v>31</v>
      </c>
      <c r="B24" s="34" t="s">
        <v>40</v>
      </c>
      <c r="C24" s="28">
        <v>24970</v>
      </c>
      <c r="D24" s="26">
        <f>H24+L24+P24+T24</f>
        <v>24970</v>
      </c>
      <c r="E24" s="28">
        <v>2122.55</v>
      </c>
      <c r="F24" s="28">
        <v>2555.18</v>
      </c>
      <c r="G24" s="28">
        <v>1859.48</v>
      </c>
      <c r="H24" s="26">
        <f>SUM(E24:G24)</f>
        <v>6537.209999999999</v>
      </c>
      <c r="I24" s="28">
        <v>1460.08</v>
      </c>
      <c r="J24" s="28">
        <v>1520.48</v>
      </c>
      <c r="K24" s="28">
        <v>2053.28</v>
      </c>
      <c r="L24" s="26">
        <f>SUM(I24:K24)</f>
        <v>5033.84</v>
      </c>
      <c r="M24" s="28">
        <v>1556.2</v>
      </c>
      <c r="N24" s="28">
        <v>1611.93</v>
      </c>
      <c r="O24" s="28">
        <v>2725.68</v>
      </c>
      <c r="P24" s="26">
        <f>SUM(M24:O24)</f>
        <v>5893.8099999999995</v>
      </c>
      <c r="Q24" s="28">
        <v>1586.88</v>
      </c>
      <c r="R24" s="28">
        <f>1416.68+400</f>
        <v>1816.68</v>
      </c>
      <c r="S24" s="28">
        <f>3801.58+300</f>
        <v>4101.58</v>
      </c>
      <c r="T24" s="26">
        <f>SUM(Q24:S24)</f>
        <v>7505.14</v>
      </c>
      <c r="U24" s="1"/>
    </row>
    <row r="25" spans="1:21" ht="14.25" customHeight="1" hidden="1">
      <c r="A25" s="12" t="s">
        <v>44</v>
      </c>
      <c r="B25" s="34"/>
      <c r="C25" s="28">
        <v>0</v>
      </c>
      <c r="D25" s="26">
        <v>0</v>
      </c>
      <c r="E25" s="28"/>
      <c r="F25" s="28"/>
      <c r="G25" s="28"/>
      <c r="H25" s="26"/>
      <c r="I25" s="28"/>
      <c r="J25" s="28"/>
      <c r="K25" s="28">
        <v>0</v>
      </c>
      <c r="L25" s="26">
        <v>0</v>
      </c>
      <c r="M25" s="28">
        <v>0</v>
      </c>
      <c r="N25" s="28"/>
      <c r="O25" s="28"/>
      <c r="P25" s="26">
        <f>M25+N25+O25</f>
        <v>0</v>
      </c>
      <c r="Q25" s="28"/>
      <c r="R25" s="28"/>
      <c r="S25" s="28"/>
      <c r="T25" s="26"/>
      <c r="U25" s="1"/>
    </row>
    <row r="26" spans="1:21" ht="14.25" customHeight="1" hidden="1">
      <c r="A26" s="12" t="s">
        <v>45</v>
      </c>
      <c r="B26" s="34" t="s">
        <v>46</v>
      </c>
      <c r="C26" s="28">
        <v>0</v>
      </c>
      <c r="D26" s="26">
        <v>0</v>
      </c>
      <c r="E26" s="28"/>
      <c r="F26" s="28"/>
      <c r="G26" s="28"/>
      <c r="H26" s="26"/>
      <c r="I26" s="28"/>
      <c r="J26" s="28"/>
      <c r="K26" s="28">
        <v>0</v>
      </c>
      <c r="L26" s="26">
        <v>0</v>
      </c>
      <c r="M26" s="28">
        <v>0</v>
      </c>
      <c r="N26" s="28"/>
      <c r="O26" s="28"/>
      <c r="P26" s="26">
        <f>M26+N26+O26</f>
        <v>0</v>
      </c>
      <c r="Q26" s="28"/>
      <c r="R26" s="28"/>
      <c r="S26" s="28"/>
      <c r="T26" s="26"/>
      <c r="U26" s="1"/>
    </row>
    <row r="27" spans="1:21" ht="24" customHeight="1">
      <c r="A27" s="6" t="s">
        <v>32</v>
      </c>
      <c r="B27" s="33" t="s">
        <v>41</v>
      </c>
      <c r="C27" s="26">
        <f aca="true" t="shared" si="6" ref="C27:L27">C10-C20</f>
        <v>-2680</v>
      </c>
      <c r="D27" s="26">
        <f t="shared" si="6"/>
        <v>-2680</v>
      </c>
      <c r="E27" s="26">
        <f t="shared" si="6"/>
        <v>386.6500000000001</v>
      </c>
      <c r="F27" s="26">
        <f t="shared" si="6"/>
        <v>-333.98</v>
      </c>
      <c r="G27" s="26">
        <f t="shared" si="6"/>
        <v>-513.81</v>
      </c>
      <c r="H27" s="26">
        <f t="shared" si="6"/>
        <v>-461.1399999999976</v>
      </c>
      <c r="I27" s="26">
        <f t="shared" si="6"/>
        <v>471.0899999999997</v>
      </c>
      <c r="J27" s="26">
        <f t="shared" si="6"/>
        <v>-780.81</v>
      </c>
      <c r="K27" s="26">
        <f t="shared" si="6"/>
        <v>-1224.6100000000001</v>
      </c>
      <c r="L27" s="26">
        <f t="shared" si="6"/>
        <v>-1534.33</v>
      </c>
      <c r="M27" s="26">
        <f>M10-M14</f>
        <v>535.0700000000002</v>
      </c>
      <c r="N27" s="26">
        <f aca="true" t="shared" si="7" ref="N27:T27">N10-N20</f>
        <v>-844.2600000000002</v>
      </c>
      <c r="O27" s="26">
        <f t="shared" si="7"/>
        <v>-1471.9099999999999</v>
      </c>
      <c r="P27" s="26">
        <f t="shared" si="7"/>
        <v>-1781.1000000000004</v>
      </c>
      <c r="Q27" s="26">
        <f t="shared" si="7"/>
        <v>1281.289999999999</v>
      </c>
      <c r="R27" s="26">
        <f t="shared" si="7"/>
        <v>808.0900000000001</v>
      </c>
      <c r="S27" s="26">
        <f t="shared" si="7"/>
        <v>-992.8099999999995</v>
      </c>
      <c r="T27" s="26">
        <f t="shared" si="7"/>
        <v>1096.569999999998</v>
      </c>
      <c r="U27" s="1"/>
    </row>
    <row r="28" spans="1:23" s="40" customFormat="1" ht="83.25" customHeight="1">
      <c r="A28" s="9" t="s">
        <v>57</v>
      </c>
      <c r="B28" s="32" t="s">
        <v>65</v>
      </c>
      <c r="C28" s="30"/>
      <c r="D28" s="26">
        <v>0</v>
      </c>
      <c r="E28" s="16">
        <v>0</v>
      </c>
      <c r="F28" s="16">
        <v>0</v>
      </c>
      <c r="G28" s="16">
        <v>0</v>
      </c>
      <c r="H28" s="26">
        <f>SUM(E28:G28)</f>
        <v>0</v>
      </c>
      <c r="I28" s="26">
        <v>0</v>
      </c>
      <c r="J28" s="26">
        <v>0</v>
      </c>
      <c r="K28" s="26">
        <v>0</v>
      </c>
      <c r="L28" s="26">
        <f>SUM(I28:K28)</f>
        <v>0</v>
      </c>
      <c r="M28" s="26">
        <v>0</v>
      </c>
      <c r="N28" s="26">
        <v>0</v>
      </c>
      <c r="O28" s="26">
        <v>0</v>
      </c>
      <c r="P28" s="26">
        <f>SUM(M28:O28)</f>
        <v>0</v>
      </c>
      <c r="Q28" s="26">
        <v>0</v>
      </c>
      <c r="R28" s="26">
        <v>0</v>
      </c>
      <c r="S28" s="26">
        <v>0</v>
      </c>
      <c r="T28" s="26">
        <f>SUM(Q28:S28)</f>
        <v>0</v>
      </c>
      <c r="U28" s="39"/>
      <c r="W28" s="41"/>
    </row>
    <row r="29" spans="1:21" ht="81.75" customHeight="1">
      <c r="A29" s="8" t="s">
        <v>58</v>
      </c>
      <c r="B29" s="33" t="s">
        <v>42</v>
      </c>
      <c r="C29" s="30"/>
      <c r="D29" s="26">
        <v>0</v>
      </c>
      <c r="E29" s="16"/>
      <c r="F29" s="16"/>
      <c r="G29" s="16"/>
      <c r="H29" s="26"/>
      <c r="I29" s="16"/>
      <c r="J29" s="16"/>
      <c r="K29" s="16"/>
      <c r="L29" s="26"/>
      <c r="M29" s="26"/>
      <c r="N29" s="16"/>
      <c r="O29" s="16"/>
      <c r="P29" s="26"/>
      <c r="Q29" s="26"/>
      <c r="R29" s="16"/>
      <c r="S29" s="26"/>
      <c r="T29" s="26"/>
      <c r="U29" s="1"/>
    </row>
    <row r="30" spans="1:21" ht="119.25" customHeight="1">
      <c r="A30" s="9" t="s">
        <v>59</v>
      </c>
      <c r="B30" s="32" t="s">
        <v>43</v>
      </c>
      <c r="C30" s="26">
        <f>C27+C28-C29</f>
        <v>-2680</v>
      </c>
      <c r="D30" s="26">
        <f>D27+D28-D29</f>
        <v>-2680</v>
      </c>
      <c r="E30" s="26">
        <f aca="true" t="shared" si="8" ref="E30:T30">E27+E28-E29</f>
        <v>386.6500000000001</v>
      </c>
      <c r="F30" s="26">
        <f t="shared" si="8"/>
        <v>-333.98</v>
      </c>
      <c r="G30" s="26">
        <f t="shared" si="8"/>
        <v>-513.81</v>
      </c>
      <c r="H30" s="26">
        <f t="shared" si="8"/>
        <v>-461.1399999999976</v>
      </c>
      <c r="I30" s="26">
        <f t="shared" si="8"/>
        <v>471.0899999999997</v>
      </c>
      <c r="J30" s="26">
        <f t="shared" si="8"/>
        <v>-780.81</v>
      </c>
      <c r="K30" s="26">
        <f t="shared" si="8"/>
        <v>-1224.6100000000001</v>
      </c>
      <c r="L30" s="26">
        <f t="shared" si="8"/>
        <v>-1534.33</v>
      </c>
      <c r="M30" s="26">
        <f t="shared" si="8"/>
        <v>535.0700000000002</v>
      </c>
      <c r="N30" s="26">
        <f t="shared" si="8"/>
        <v>-844.2600000000002</v>
      </c>
      <c r="O30" s="26">
        <f t="shared" si="8"/>
        <v>-1471.9099999999999</v>
      </c>
      <c r="P30" s="26">
        <f t="shared" si="8"/>
        <v>-1781.1000000000004</v>
      </c>
      <c r="Q30" s="26">
        <f t="shared" si="8"/>
        <v>1281.289999999999</v>
      </c>
      <c r="R30" s="26">
        <f t="shared" si="8"/>
        <v>808.0900000000001</v>
      </c>
      <c r="S30" s="26">
        <f t="shared" si="8"/>
        <v>-992.8099999999995</v>
      </c>
      <c r="T30" s="26">
        <f t="shared" si="8"/>
        <v>1096.569999999998</v>
      </c>
      <c r="U30" s="1"/>
    </row>
    <row r="31" spans="1:21" ht="68.25" customHeight="1">
      <c r="A31" s="9" t="s">
        <v>60</v>
      </c>
      <c r="B31" s="35">
        <v>1000</v>
      </c>
      <c r="C31" s="50"/>
      <c r="D31" s="51">
        <v>3892.18008</v>
      </c>
      <c r="E31" s="51">
        <f>D31</f>
        <v>3892.18008</v>
      </c>
      <c r="F31" s="51">
        <f>E32</f>
        <v>4278.83008</v>
      </c>
      <c r="G31" s="51">
        <f>F32</f>
        <v>3944.8500799999997</v>
      </c>
      <c r="H31" s="51">
        <f>E31</f>
        <v>3892.18008</v>
      </c>
      <c r="I31" s="51">
        <f>H32</f>
        <v>3431.0400800000025</v>
      </c>
      <c r="J31" s="51">
        <f>I32</f>
        <v>3902.130080000002</v>
      </c>
      <c r="K31" s="51">
        <f>J32</f>
        <v>3121.3200800000022</v>
      </c>
      <c r="L31" s="51">
        <f>I31</f>
        <v>3431.0400800000025</v>
      </c>
      <c r="M31" s="51">
        <f>L32</f>
        <v>1896.7100800000026</v>
      </c>
      <c r="N31" s="51">
        <f>M32</f>
        <v>2431.7800800000027</v>
      </c>
      <c r="O31" s="51">
        <f>N32</f>
        <v>1587.5200800000025</v>
      </c>
      <c r="P31" s="51">
        <f>M31</f>
        <v>1896.7100800000026</v>
      </c>
      <c r="Q31" s="51">
        <f>P32</f>
        <v>115.6100800000022</v>
      </c>
      <c r="R31" s="51">
        <f>Q32</f>
        <v>1396.9000800000013</v>
      </c>
      <c r="S31" s="51">
        <f>R32</f>
        <v>2204.9900800000014</v>
      </c>
      <c r="T31" s="51">
        <f>Q31</f>
        <v>115.6100800000022</v>
      </c>
      <c r="U31" s="1"/>
    </row>
    <row r="32" spans="1:21" ht="64.5" customHeight="1">
      <c r="A32" s="9" t="s">
        <v>61</v>
      </c>
      <c r="B32" s="35">
        <v>1100</v>
      </c>
      <c r="C32" s="50"/>
      <c r="D32" s="51">
        <f>T32</f>
        <v>1212.18008</v>
      </c>
      <c r="E32" s="52">
        <f>E30+E31</f>
        <v>4278.83008</v>
      </c>
      <c r="F32" s="52">
        <f>F30+F31</f>
        <v>3944.8500799999997</v>
      </c>
      <c r="G32" s="52">
        <f>G30+G31</f>
        <v>3431.0400799999998</v>
      </c>
      <c r="H32" s="52">
        <f>H30+H31</f>
        <v>3431.0400800000025</v>
      </c>
      <c r="I32" s="52">
        <f aca="true" t="shared" si="9" ref="I32:O32">I30+I31</f>
        <v>3902.130080000002</v>
      </c>
      <c r="J32" s="52">
        <f t="shared" si="9"/>
        <v>3121.3200800000022</v>
      </c>
      <c r="K32" s="52">
        <f>K30+K31</f>
        <v>1896.710080000002</v>
      </c>
      <c r="L32" s="52">
        <f>L30+L31</f>
        <v>1896.7100800000026</v>
      </c>
      <c r="M32" s="52">
        <f>M30+M31</f>
        <v>2431.7800800000027</v>
      </c>
      <c r="N32" s="52">
        <f>N30+N31</f>
        <v>1587.5200800000025</v>
      </c>
      <c r="O32" s="52">
        <f t="shared" si="9"/>
        <v>115.61008000000265</v>
      </c>
      <c r="P32" s="52">
        <f>P30+P31-P25</f>
        <v>115.6100800000022</v>
      </c>
      <c r="Q32" s="52">
        <f>Q30+Q31</f>
        <v>1396.9000800000013</v>
      </c>
      <c r="R32" s="52">
        <f>R30+R31</f>
        <v>2204.9900800000014</v>
      </c>
      <c r="S32" s="52">
        <f>S30+S31</f>
        <v>1212.180080000002</v>
      </c>
      <c r="T32" s="52">
        <f>T30+T31</f>
        <v>1212.18008</v>
      </c>
      <c r="U32" s="1"/>
    </row>
    <row r="33" spans="1:21" ht="146.25" customHeight="1">
      <c r="A33" s="9" t="s">
        <v>62</v>
      </c>
      <c r="B33" s="35">
        <v>1200</v>
      </c>
      <c r="C33" s="31"/>
      <c r="D33" s="26">
        <v>0</v>
      </c>
      <c r="E33" s="28">
        <f>E31-E32</f>
        <v>-386.64999999999964</v>
      </c>
      <c r="F33" s="28">
        <f aca="true" t="shared" si="10" ref="F33:T33">F31-F32</f>
        <v>333.98</v>
      </c>
      <c r="G33" s="28">
        <f t="shared" si="10"/>
        <v>513.81</v>
      </c>
      <c r="H33" s="28">
        <f t="shared" si="10"/>
        <v>461.1399999999976</v>
      </c>
      <c r="I33" s="28">
        <f t="shared" si="10"/>
        <v>-471.0899999999997</v>
      </c>
      <c r="J33" s="28">
        <f t="shared" si="10"/>
        <v>780.81</v>
      </c>
      <c r="K33" s="28">
        <f t="shared" si="10"/>
        <v>1224.6100000000001</v>
      </c>
      <c r="L33" s="28">
        <f>L31-L32</f>
        <v>1534.33</v>
      </c>
      <c r="M33" s="28">
        <f>M31-M32</f>
        <v>-535.0700000000002</v>
      </c>
      <c r="N33" s="28">
        <f t="shared" si="10"/>
        <v>844.2600000000002</v>
      </c>
      <c r="O33" s="28">
        <f t="shared" si="10"/>
        <v>1471.9099999999999</v>
      </c>
      <c r="P33" s="28">
        <f t="shared" si="10"/>
        <v>1781.1000000000004</v>
      </c>
      <c r="Q33" s="28">
        <f t="shared" si="10"/>
        <v>-1281.289999999999</v>
      </c>
      <c r="R33" s="28">
        <f t="shared" si="10"/>
        <v>-808.0900000000001</v>
      </c>
      <c r="S33" s="28">
        <f t="shared" si="10"/>
        <v>992.8099999999995</v>
      </c>
      <c r="T33" s="28">
        <f t="shared" si="10"/>
        <v>-1096.569999999998</v>
      </c>
      <c r="U33" s="1"/>
    </row>
    <row r="34" spans="1:21" ht="38.25" customHeight="1">
      <c r="A34" s="68" t="s">
        <v>63</v>
      </c>
      <c r="B34" s="63">
        <v>1300</v>
      </c>
      <c r="C34" s="64"/>
      <c r="D34" s="61">
        <v>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7"/>
    </row>
    <row r="35" spans="1:21" ht="12.75">
      <c r="A35" s="69"/>
      <c r="B35" s="63"/>
      <c r="C35" s="64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7"/>
    </row>
    <row r="36" spans="1:21" ht="13.5" customHeight="1">
      <c r="A36" s="70" t="s">
        <v>51</v>
      </c>
      <c r="B36" s="70"/>
      <c r="C36" s="70"/>
      <c r="D36" s="70"/>
      <c r="E36" s="70"/>
      <c r="F36" s="70"/>
      <c r="G36" s="70"/>
      <c r="H36" s="70"/>
      <c r="I36" s="72"/>
      <c r="J36" s="74"/>
      <c r="K36" s="76" t="s">
        <v>49</v>
      </c>
      <c r="L36" s="76"/>
      <c r="M36" s="76"/>
      <c r="N36" s="76"/>
      <c r="O36" s="76"/>
      <c r="P36" s="76"/>
      <c r="Q36" s="65"/>
      <c r="R36" s="65"/>
      <c r="S36" s="65"/>
      <c r="T36" s="65"/>
      <c r="U36" s="57"/>
    </row>
    <row r="37" spans="1:21" ht="15" customHeight="1">
      <c r="A37" s="71"/>
      <c r="B37" s="71"/>
      <c r="C37" s="71"/>
      <c r="D37" s="71"/>
      <c r="E37" s="71"/>
      <c r="F37" s="71"/>
      <c r="G37" s="71"/>
      <c r="H37" s="71"/>
      <c r="I37" s="73"/>
      <c r="J37" s="75"/>
      <c r="K37" s="77"/>
      <c r="L37" s="77"/>
      <c r="M37" s="77"/>
      <c r="N37" s="77"/>
      <c r="O37" s="77"/>
      <c r="P37" s="77"/>
      <c r="Q37" s="66"/>
      <c r="R37" s="66"/>
      <c r="S37" s="66"/>
      <c r="T37" s="66"/>
      <c r="U37" s="57"/>
    </row>
    <row r="38" spans="1:21" ht="15" customHeight="1">
      <c r="A38" s="71"/>
      <c r="B38" s="71"/>
      <c r="C38" s="71"/>
      <c r="D38" s="71"/>
      <c r="E38" s="71"/>
      <c r="F38" s="71"/>
      <c r="G38" s="71"/>
      <c r="H38" s="71"/>
      <c r="I38" s="73"/>
      <c r="J38" s="75"/>
      <c r="K38" s="77"/>
      <c r="L38" s="77"/>
      <c r="M38" s="77"/>
      <c r="N38" s="77"/>
      <c r="O38" s="77"/>
      <c r="P38" s="77"/>
      <c r="Q38" s="66"/>
      <c r="R38" s="66"/>
      <c r="S38" s="66"/>
      <c r="T38" s="66"/>
      <c r="U38" s="57"/>
    </row>
    <row r="39" spans="1:21" ht="30" customHeight="1" hidden="1">
      <c r="A39" s="71"/>
      <c r="B39" s="71"/>
      <c r="C39" s="71"/>
      <c r="D39" s="71"/>
      <c r="E39" s="71"/>
      <c r="F39" s="71"/>
      <c r="G39" s="71"/>
      <c r="H39" s="71"/>
      <c r="I39" s="73"/>
      <c r="J39" s="75"/>
      <c r="K39" s="77"/>
      <c r="L39" s="77"/>
      <c r="M39" s="77"/>
      <c r="N39" s="77"/>
      <c r="O39" s="77"/>
      <c r="P39" s="77"/>
      <c r="Q39" s="66"/>
      <c r="R39" s="66"/>
      <c r="S39" s="66"/>
      <c r="T39" s="66"/>
      <c r="U39" s="57"/>
    </row>
    <row r="40" spans="1:21" ht="12.75">
      <c r="A40" s="4"/>
      <c r="B40" s="4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"/>
    </row>
    <row r="41" spans="1:21" ht="12.75">
      <c r="A41" s="4"/>
      <c r="B41" s="4"/>
      <c r="C41" s="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"/>
    </row>
    <row r="42" spans="1:21" ht="12.75">
      <c r="A42" s="4"/>
      <c r="B42" s="4"/>
      <c r="C42" s="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"/>
    </row>
    <row r="43" spans="1:21" ht="12.75">
      <c r="A43" s="3"/>
      <c r="B43" s="3"/>
      <c r="C43" s="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"/>
    </row>
    <row r="44" spans="1:21" ht="12.75">
      <c r="A44" s="17">
        <v>45301</v>
      </c>
      <c r="B44" s="10"/>
      <c r="C44" s="1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"/>
    </row>
    <row r="45" spans="1:21" ht="12.75">
      <c r="A45" s="11" t="s">
        <v>50</v>
      </c>
      <c r="B45" s="10"/>
      <c r="C45" s="1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"/>
    </row>
    <row r="46" spans="1:21" ht="12.75">
      <c r="A46" s="11" t="s">
        <v>33</v>
      </c>
      <c r="B46" s="10"/>
      <c r="C46" s="1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"/>
    </row>
    <row r="47" spans="1:21" ht="12.75">
      <c r="A47" s="13"/>
      <c r="B47" s="10"/>
      <c r="C47" s="10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"/>
    </row>
  </sheetData>
  <sheetProtection/>
  <mergeCells count="47">
    <mergeCell ref="A34:A35"/>
    <mergeCell ref="A36:H39"/>
    <mergeCell ref="I36:I39"/>
    <mergeCell ref="J36:J39"/>
    <mergeCell ref="K36:P39"/>
    <mergeCell ref="Q36:Q39"/>
    <mergeCell ref="P34:P35"/>
    <mergeCell ref="Q34:Q35"/>
    <mergeCell ref="O34:O35"/>
    <mergeCell ref="N34:N35"/>
    <mergeCell ref="R36:R39"/>
    <mergeCell ref="S36:S39"/>
    <mergeCell ref="U36:U39"/>
    <mergeCell ref="T36:T39"/>
    <mergeCell ref="T34:T35"/>
    <mergeCell ref="U34:U35"/>
    <mergeCell ref="R34:R35"/>
    <mergeCell ref="J34:J35"/>
    <mergeCell ref="K34:K35"/>
    <mergeCell ref="L34:L35"/>
    <mergeCell ref="M34:M35"/>
    <mergeCell ref="T6:T8"/>
    <mergeCell ref="B34:B35"/>
    <mergeCell ref="C34:C35"/>
    <mergeCell ref="D34:D35"/>
    <mergeCell ref="E34:E35"/>
    <mergeCell ref="F34:F35"/>
    <mergeCell ref="G34:G35"/>
    <mergeCell ref="H34:H35"/>
    <mergeCell ref="I34:I35"/>
    <mergeCell ref="S34:S35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Finans-mail</cp:lastModifiedBy>
  <cp:lastPrinted>2024-02-26T13:25:45Z</cp:lastPrinted>
  <dcterms:created xsi:type="dcterms:W3CDTF">2014-02-13T05:24:36Z</dcterms:created>
  <dcterms:modified xsi:type="dcterms:W3CDTF">2024-02-26T13:28:21Z</dcterms:modified>
  <cp:category/>
  <cp:version/>
  <cp:contentType/>
  <cp:contentStatus/>
</cp:coreProperties>
</file>