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269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'Лист1'!$A$1:$T$62</definedName>
  </definedNames>
  <calcPr fullCalcOnLoad="1"/>
</workbook>
</file>

<file path=xl/sharedStrings.xml><?xml version="1.0" encoding="utf-8"?>
<sst xmlns="http://schemas.openxmlformats.org/spreadsheetml/2006/main" count="103" uniqueCount="72">
  <si>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</si>
  <si>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</si>
  <si>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</si>
  <si>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</si>
  <si>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</si>
  <si>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</si>
  <si>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</si>
  <si>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</si>
  <si>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</si>
  <si>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</si>
  <si>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</si>
  <si>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</si>
  <si>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</si>
  <si>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</si>
  <si>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</si>
  <si>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</si>
  <si>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</si>
  <si>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</si>
  <si>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</si>
  <si>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</si>
  <si>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</si>
  <si>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</si>
  <si>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</si>
  <si>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</si>
  <si>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</si>
  <si>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</si>
  <si>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</si>
  <si>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</si>
  <si>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</si>
  <si>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</si>
  <si>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</si>
  <si>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</si>
  <si>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</si>
  <si>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</si>
  <si>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</si>
  <si>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</si>
  <si>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</si>
  <si>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</si>
  <si>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</si>
  <si>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</si>
  <si>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</si>
  <si>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</si>
  <si>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</si>
  <si>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</si>
  <si>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</si>
  <si>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</si>
  <si>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</si>
  <si>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</si>
  <si>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</si>
  <si>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</si>
  <si>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</si>
  <si>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</si>
  <si>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</si>
  <si>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</si>
  <si>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</si>
  <si>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</si>
  <si>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</si>
  <si>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</si>
  <si>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0500</t>
  </si>
  <si>
    <t>8(49234) 2 69 95</t>
  </si>
  <si>
    <t>Кассовые поступления по источникам поступления дефицита бюджета Муромского района</t>
  </si>
  <si>
    <t>Управление социально-экономического развития</t>
  </si>
  <si>
    <t>Периодичность: ежеквартальная</t>
  </si>
  <si>
    <t>Кассовый план исполнения бюджета  Муромского района на 2023 год</t>
  </si>
  <si>
    <r>
      <t xml:space="preserve">СПРАВОЧНО: </t>
    </r>
    <r>
      <rPr>
        <sz val="11"/>
        <rFont val="Times New Roman"/>
        <family val="1"/>
      </rPr>
      <t xml:space="preserve">Средства от заимствования со счетов бюджетных </t>
    </r>
  </si>
  <si>
    <t>Е. В. Макарова</t>
  </si>
  <si>
    <t>(по состоянию на 01.01.2024 год )</t>
  </si>
  <si>
    <t>другие расходы</t>
  </si>
  <si>
    <t>Врио начальника  финансового управления администрации  района</t>
  </si>
  <si>
    <t>Исп. Е.Ю.Коровушкина</t>
  </si>
  <si>
    <t>Капитальные вложения в объекты недвижимого имущества Муромского района (по ВР 400)</t>
  </si>
  <si>
    <t>0210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</si>
</sst>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vertical="center" wrapText="1"/>
    </xf>
    <xf numFmtId="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14" fontId="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7" fontId="6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tabSelected="1" view="pageBreakPreview" zoomScaleSheetLayoutView="100" zoomScalePageLayoutView="0" workbookViewId="0" topLeftCell="A1">
      <pane ySplit="9" topLeftCell="A19" activePane="bottomLeft" state="frozen"/>
      <selection pane="topLeft" activeCell="A1" sqref="A1"/>
      <selection pane="bottomLeft" activeCell="N44" sqref="A44:N44"/>
    </sheetView>
  </sheetViews>
  <sheetFormatPr defaultColWidth="9.00390625" defaultRowHeight="12.75"/>
  <cols>
    <col min="1" max="1" width="23.875" style="2" customWidth="1"/>
    <col min="2" max="2" width="6.75390625" style="2" customWidth="1"/>
    <col min="3" max="3" width="14.25390625" style="2" customWidth="1"/>
    <col min="4" max="4" width="14.625" style="2" customWidth="1"/>
    <col min="5" max="6" width="15.375" style="2" bestFit="1" customWidth="1"/>
    <col min="7" max="7" width="13.25390625" style="2" customWidth="1"/>
    <col min="8" max="8" width="16.625" style="2" bestFit="1" customWidth="1"/>
    <col min="9" max="9" width="12.75390625" style="2" customWidth="1"/>
    <col min="10" max="10" width="15.625" style="2" customWidth="1"/>
    <col min="11" max="11" width="15.375" style="2" bestFit="1" customWidth="1"/>
    <col min="12" max="12" width="16.625" style="2" bestFit="1" customWidth="1"/>
    <col min="13" max="14" width="15.375" style="2" bestFit="1" customWidth="1"/>
    <col min="15" max="15" width="14.125" style="2" customWidth="1"/>
    <col min="16" max="16" width="14.375" style="2" customWidth="1"/>
    <col min="17" max="17" width="14.00390625" style="2" customWidth="1"/>
    <col min="18" max="18" width="13.00390625" style="2" customWidth="1"/>
    <col min="19" max="19" width="14.875" style="2" customWidth="1"/>
    <col min="20" max="20" width="14.00390625" style="2" customWidth="1"/>
    <col min="21" max="21" width="15.6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47" t="s">
        <v>63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"/>
    </row>
    <row r="2" spans="1:21" ht="18.75">
      <c r="A2" s="3"/>
      <c r="B2" s="3"/>
      <c r="C2" s="3"/>
      <c r="D2" s="4"/>
      <c r="E2" s="3"/>
      <c r="F2" s="46" t="s">
        <v>66</v>
      </c>
      <c r="G2" s="46"/>
      <c r="H2" s="46"/>
      <c r="I2" s="46"/>
      <c r="J2" s="46"/>
      <c r="K2" s="46"/>
      <c r="L2" s="46"/>
      <c r="M2" s="46"/>
      <c r="N2" s="46"/>
      <c r="O2" s="3"/>
      <c r="P2" s="3"/>
      <c r="Q2" s="3"/>
      <c r="R2" s="3"/>
      <c r="S2" s="3"/>
      <c r="T2" s="3"/>
      <c r="U2" s="1"/>
    </row>
    <row r="3" spans="1:21" ht="12.75" customHeight="1">
      <c r="A3" s="35" t="s">
        <v>62</v>
      </c>
      <c r="B3" s="35"/>
      <c r="C3" s="35"/>
      <c r="D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5" t="s">
        <v>0</v>
      </c>
      <c r="B4" s="35"/>
      <c r="C4" s="35"/>
      <c r="D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45" t="s">
        <v>1</v>
      </c>
      <c r="B6" s="45" t="s">
        <v>2</v>
      </c>
      <c r="C6" s="45" t="s">
        <v>3</v>
      </c>
      <c r="D6" s="45" t="s">
        <v>4</v>
      </c>
      <c r="E6" s="45" t="s">
        <v>5</v>
      </c>
      <c r="F6" s="45"/>
      <c r="G6" s="45"/>
      <c r="H6" s="45" t="s">
        <v>6</v>
      </c>
      <c r="I6" s="45" t="s">
        <v>7</v>
      </c>
      <c r="J6" s="45"/>
      <c r="K6" s="45"/>
      <c r="L6" s="45" t="s">
        <v>8</v>
      </c>
      <c r="M6" s="45" t="s">
        <v>9</v>
      </c>
      <c r="N6" s="45"/>
      <c r="O6" s="45"/>
      <c r="P6" s="45" t="s">
        <v>10</v>
      </c>
      <c r="Q6" s="45" t="s">
        <v>11</v>
      </c>
      <c r="R6" s="45"/>
      <c r="S6" s="45"/>
      <c r="T6" s="45" t="s">
        <v>12</v>
      </c>
      <c r="U6" s="1"/>
    </row>
    <row r="7" spans="1:21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1"/>
    </row>
    <row r="8" spans="1:21" ht="14.25">
      <c r="A8" s="45"/>
      <c r="B8" s="45"/>
      <c r="C8" s="45"/>
      <c r="D8" s="45"/>
      <c r="E8" s="12" t="s">
        <v>13</v>
      </c>
      <c r="F8" s="12" t="s">
        <v>14</v>
      </c>
      <c r="G8" s="12" t="s">
        <v>15</v>
      </c>
      <c r="H8" s="45"/>
      <c r="I8" s="12" t="s">
        <v>16</v>
      </c>
      <c r="J8" s="12" t="s">
        <v>17</v>
      </c>
      <c r="K8" s="12" t="s">
        <v>18</v>
      </c>
      <c r="L8" s="45"/>
      <c r="M8" s="12" t="s">
        <v>19</v>
      </c>
      <c r="N8" s="12" t="s">
        <v>20</v>
      </c>
      <c r="O8" s="12" t="s">
        <v>21</v>
      </c>
      <c r="P8" s="45"/>
      <c r="Q8" s="12" t="s">
        <v>22</v>
      </c>
      <c r="R8" s="12" t="s">
        <v>23</v>
      </c>
      <c r="S8" s="12" t="s">
        <v>24</v>
      </c>
      <c r="T8" s="45"/>
      <c r="U8" s="1"/>
    </row>
    <row r="9" spans="1:21" ht="14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"/>
    </row>
    <row r="10" spans="1:21" ht="52.5" customHeight="1">
      <c r="A10" s="13" t="s">
        <v>25</v>
      </c>
      <c r="B10" s="14" t="s">
        <v>47</v>
      </c>
      <c r="C10" s="20">
        <v>620991.58713</v>
      </c>
      <c r="D10" s="20">
        <f>D12+D13</f>
        <v>629066.58765</v>
      </c>
      <c r="E10" s="20">
        <v>39546.8146</v>
      </c>
      <c r="F10" s="20">
        <v>37032.46497</v>
      </c>
      <c r="G10" s="20">
        <v>47369.71242</v>
      </c>
      <c r="H10" s="20">
        <f>H12+H13</f>
        <v>123948.99199000001</v>
      </c>
      <c r="I10" s="20">
        <v>62145.7872</v>
      </c>
      <c r="J10" s="20">
        <v>53958.36565</v>
      </c>
      <c r="K10" s="20">
        <v>86777.04895</v>
      </c>
      <c r="L10" s="20">
        <f>L12+L13</f>
        <v>202881.20179999998</v>
      </c>
      <c r="M10" s="20">
        <v>46843.96863</v>
      </c>
      <c r="N10" s="20">
        <v>52684.21787</v>
      </c>
      <c r="O10" s="20">
        <v>33237.71545</v>
      </c>
      <c r="P10" s="20">
        <f>P12+P13</f>
        <v>132765.90195</v>
      </c>
      <c r="Q10" s="20">
        <v>32772.06988</v>
      </c>
      <c r="R10" s="20">
        <v>35097.95076</v>
      </c>
      <c r="S10" s="20">
        <v>101600.47127</v>
      </c>
      <c r="T10" s="20">
        <f>T12+T13</f>
        <v>169470.49191</v>
      </c>
      <c r="U10" s="6"/>
    </row>
    <row r="11" spans="1:21" ht="18.75" customHeight="1">
      <c r="A11" s="15" t="s">
        <v>26</v>
      </c>
      <c r="B11" s="14"/>
      <c r="C11" s="20"/>
      <c r="D11" s="24"/>
      <c r="E11" s="29"/>
      <c r="F11" s="30"/>
      <c r="G11" s="24"/>
      <c r="H11" s="20"/>
      <c r="I11" s="24"/>
      <c r="J11" s="24"/>
      <c r="K11" s="24" t="s">
        <v>46</v>
      </c>
      <c r="L11" s="20"/>
      <c r="M11" s="24"/>
      <c r="N11" s="24"/>
      <c r="O11" s="24"/>
      <c r="P11" s="20"/>
      <c r="Q11" s="24"/>
      <c r="R11" s="24"/>
      <c r="S11" s="24"/>
      <c r="T11" s="20"/>
      <c r="U11" s="1"/>
    </row>
    <row r="12" spans="1:22" ht="26.25" customHeight="1">
      <c r="A12" s="15" t="s">
        <v>27</v>
      </c>
      <c r="B12" s="16" t="s">
        <v>48</v>
      </c>
      <c r="C12" s="24">
        <v>117288.1</v>
      </c>
      <c r="D12" s="24">
        <f>H12+L12+P12+T12</f>
        <v>126003.89082</v>
      </c>
      <c r="E12" s="24">
        <v>4451.82094</v>
      </c>
      <c r="F12" s="24">
        <v>1091.96024</v>
      </c>
      <c r="G12" s="24">
        <v>11882.00692</v>
      </c>
      <c r="H12" s="20">
        <f>SUM(E12:G12)</f>
        <v>17425.788099999998</v>
      </c>
      <c r="I12" s="24">
        <v>13965.75879</v>
      </c>
      <c r="J12" s="24">
        <v>5688.66415</v>
      </c>
      <c r="K12" s="23">
        <v>6930.22838</v>
      </c>
      <c r="L12" s="20">
        <f>SUM(I12:K12)</f>
        <v>26584.65132</v>
      </c>
      <c r="M12" s="23">
        <v>14777.20268</v>
      </c>
      <c r="N12" s="23">
        <v>9411.68706</v>
      </c>
      <c r="O12" s="23">
        <v>7071.85673</v>
      </c>
      <c r="P12" s="20">
        <f>SUM(M12:O12)</f>
        <v>31260.74647</v>
      </c>
      <c r="Q12" s="24">
        <v>16481.30127</v>
      </c>
      <c r="R12" s="24">
        <v>13610.82261</v>
      </c>
      <c r="S12" s="24">
        <v>20640.58105</v>
      </c>
      <c r="T12" s="20">
        <f>SUM(Q12:S12)</f>
        <v>50732.70493</v>
      </c>
      <c r="U12" s="1"/>
      <c r="V12" s="7"/>
    </row>
    <row r="13" spans="1:21" ht="28.5" customHeight="1">
      <c r="A13" s="15" t="s">
        <v>28</v>
      </c>
      <c r="B13" s="16" t="s">
        <v>49</v>
      </c>
      <c r="C13" s="24">
        <f>C10-C12</f>
        <v>503703.48713</v>
      </c>
      <c r="D13" s="24">
        <f>H13+L13+P13+T13</f>
        <v>503062.69683000003</v>
      </c>
      <c r="E13" s="23">
        <f>E10-E12</f>
        <v>35094.99366</v>
      </c>
      <c r="F13" s="23">
        <f>F10-F12</f>
        <v>35940.50473</v>
      </c>
      <c r="G13" s="23">
        <f>G10-G12</f>
        <v>35487.705500000004</v>
      </c>
      <c r="H13" s="20">
        <f>E13+F13+G13</f>
        <v>106523.20389</v>
      </c>
      <c r="I13" s="24">
        <f>I10-I12</f>
        <v>48180.02841</v>
      </c>
      <c r="J13" s="24">
        <f>J10-J12</f>
        <v>48269.7015</v>
      </c>
      <c r="K13" s="24">
        <f>K10-K12</f>
        <v>79846.82057</v>
      </c>
      <c r="L13" s="20">
        <f>I13+J13+K13</f>
        <v>176296.55047999998</v>
      </c>
      <c r="M13" s="24">
        <f>M10-M12</f>
        <v>32066.76595</v>
      </c>
      <c r="N13" s="24">
        <f>N10-N12</f>
        <v>43272.53081</v>
      </c>
      <c r="O13" s="24">
        <f>O10-O12</f>
        <v>26165.858720000004</v>
      </c>
      <c r="P13" s="20">
        <f>M13+N13+O13</f>
        <v>101505.15548</v>
      </c>
      <c r="Q13" s="24">
        <f>Q10-Q12</f>
        <v>16290.768610000003</v>
      </c>
      <c r="R13" s="24">
        <f>R10-R12</f>
        <v>21487.12815</v>
      </c>
      <c r="S13" s="24">
        <f>S10-S12</f>
        <v>80959.89022</v>
      </c>
      <c r="T13" s="20">
        <f>Q13+R13+S13</f>
        <v>118737.78698</v>
      </c>
      <c r="U13" s="1"/>
    </row>
    <row r="14" spans="1:24" ht="61.5" customHeight="1">
      <c r="A14" s="13" t="s">
        <v>29</v>
      </c>
      <c r="B14" s="14" t="s">
        <v>50</v>
      </c>
      <c r="C14" s="20">
        <f aca="true" t="shared" si="0" ref="C14:T14">SUM(C15:C19)</f>
        <v>671055.8436399999</v>
      </c>
      <c r="D14" s="20">
        <f t="shared" si="0"/>
        <v>638784.76132</v>
      </c>
      <c r="E14" s="20">
        <f t="shared" si="0"/>
        <v>25922.98662</v>
      </c>
      <c r="F14" s="20">
        <f t="shared" si="0"/>
        <v>43003.887839999996</v>
      </c>
      <c r="G14" s="20">
        <f t="shared" si="0"/>
        <v>54720.96428</v>
      </c>
      <c r="H14" s="20">
        <f t="shared" si="0"/>
        <v>123647.83874</v>
      </c>
      <c r="I14" s="20">
        <f t="shared" si="0"/>
        <v>47201.193680000004</v>
      </c>
      <c r="J14" s="20">
        <f t="shared" si="0"/>
        <v>63452.00634</v>
      </c>
      <c r="K14" s="20">
        <f t="shared" si="0"/>
        <v>50357.16064</v>
      </c>
      <c r="L14" s="20">
        <f t="shared" si="0"/>
        <v>161010.36066</v>
      </c>
      <c r="M14" s="20">
        <f t="shared" si="0"/>
        <v>53044.828760000004</v>
      </c>
      <c r="N14" s="20">
        <f t="shared" si="0"/>
        <v>44646.918</v>
      </c>
      <c r="O14" s="20">
        <f t="shared" si="0"/>
        <v>65340.2243</v>
      </c>
      <c r="P14" s="20">
        <f t="shared" si="0"/>
        <v>163031.97106</v>
      </c>
      <c r="Q14" s="20">
        <f t="shared" si="0"/>
        <v>44896.51417</v>
      </c>
      <c r="R14" s="20">
        <f t="shared" si="0"/>
        <v>35435.165680000006</v>
      </c>
      <c r="S14" s="20">
        <f t="shared" si="0"/>
        <v>110762.91101</v>
      </c>
      <c r="T14" s="20">
        <f t="shared" si="0"/>
        <v>191094.59086</v>
      </c>
      <c r="U14" s="6"/>
      <c r="V14" s="7"/>
      <c r="X14" s="7"/>
    </row>
    <row r="15" spans="1:24" ht="60">
      <c r="A15" s="15" t="s">
        <v>70</v>
      </c>
      <c r="B15" s="16" t="s">
        <v>71</v>
      </c>
      <c r="C15" s="20">
        <f>C22+C31+C35</f>
        <v>104987.7722</v>
      </c>
      <c r="D15" s="20">
        <f>D22+D31+D35</f>
        <v>98737.20268999999</v>
      </c>
      <c r="E15" s="20">
        <f>E22+E31+E35</f>
        <v>0</v>
      </c>
      <c r="F15" s="20">
        <f>F22+F31+F35</f>
        <v>0</v>
      </c>
      <c r="G15" s="20">
        <f>G22+G31+G35</f>
        <v>3640.75</v>
      </c>
      <c r="H15" s="20">
        <f aca="true" t="shared" si="1" ref="H15:T15">H22+H31+H35</f>
        <v>3640.75</v>
      </c>
      <c r="I15" s="20">
        <f t="shared" si="1"/>
        <v>5510.74999</v>
      </c>
      <c r="J15" s="20">
        <f t="shared" si="1"/>
        <v>21917.14323</v>
      </c>
      <c r="K15" s="20">
        <f t="shared" si="1"/>
        <v>307.05423</v>
      </c>
      <c r="L15" s="20">
        <f t="shared" si="1"/>
        <v>27734.947450000003</v>
      </c>
      <c r="M15" s="20">
        <f t="shared" si="1"/>
        <v>682.98467</v>
      </c>
      <c r="N15" s="20">
        <f t="shared" si="1"/>
        <v>2030.74601</v>
      </c>
      <c r="O15" s="20">
        <f t="shared" si="1"/>
        <v>2364.17901</v>
      </c>
      <c r="P15" s="20">
        <f t="shared" si="1"/>
        <v>5077.90969</v>
      </c>
      <c r="Q15" s="20">
        <f t="shared" si="1"/>
        <v>922.7739</v>
      </c>
      <c r="R15" s="20">
        <f t="shared" si="1"/>
        <v>2111.57398</v>
      </c>
      <c r="S15" s="20">
        <f t="shared" si="1"/>
        <v>59249.24767</v>
      </c>
      <c r="T15" s="20">
        <f t="shared" si="1"/>
        <v>62283.59555</v>
      </c>
      <c r="U15" s="6"/>
      <c r="V15" s="7"/>
      <c r="X15" s="7"/>
    </row>
    <row r="16" spans="1:21" ht="29.25" customHeight="1">
      <c r="A16" s="15" t="s">
        <v>30</v>
      </c>
      <c r="B16" s="16" t="s">
        <v>51</v>
      </c>
      <c r="C16" s="20">
        <f>C23+C40+C36</f>
        <v>67322.44</v>
      </c>
      <c r="D16" s="20">
        <f>D23+D40+D36</f>
        <v>67322.44</v>
      </c>
      <c r="E16" s="20">
        <f aca="true" t="shared" si="2" ref="E16:T16">E23+E40+E36</f>
        <v>6270.59256</v>
      </c>
      <c r="F16" s="20">
        <f t="shared" si="2"/>
        <v>6951.9</v>
      </c>
      <c r="G16" s="20">
        <f t="shared" si="2"/>
        <v>9655.9</v>
      </c>
      <c r="H16" s="20">
        <f t="shared" si="2"/>
        <v>22878.39256</v>
      </c>
      <c r="I16" s="20">
        <f t="shared" si="2"/>
        <v>4838.89103</v>
      </c>
      <c r="J16" s="20">
        <f t="shared" si="2"/>
        <v>4526</v>
      </c>
      <c r="K16" s="20">
        <f t="shared" si="2"/>
        <v>2076.904</v>
      </c>
      <c r="L16" s="20">
        <f t="shared" si="2"/>
        <v>11441.795030000001</v>
      </c>
      <c r="M16" s="20">
        <f t="shared" si="2"/>
        <v>2653.4049600000003</v>
      </c>
      <c r="N16" s="20">
        <f t="shared" si="2"/>
        <v>5348</v>
      </c>
      <c r="O16" s="20">
        <f t="shared" si="2"/>
        <v>5527.8</v>
      </c>
      <c r="P16" s="20">
        <f t="shared" si="2"/>
        <v>13529.204960000001</v>
      </c>
      <c r="Q16" s="20">
        <f t="shared" si="2"/>
        <v>8304.12492</v>
      </c>
      <c r="R16" s="20">
        <f t="shared" si="2"/>
        <v>3203.95</v>
      </c>
      <c r="S16" s="20">
        <f t="shared" si="2"/>
        <v>7964.97253</v>
      </c>
      <c r="T16" s="20">
        <f t="shared" si="2"/>
        <v>19473.047450000002</v>
      </c>
      <c r="U16" s="6"/>
    </row>
    <row r="17" spans="1:21" ht="94.5" customHeight="1">
      <c r="A17" s="15" t="s">
        <v>31</v>
      </c>
      <c r="B17" s="16" t="s">
        <v>52</v>
      </c>
      <c r="C17" s="20">
        <f>C32+C24+C37</f>
        <v>270293.56807</v>
      </c>
      <c r="D17" s="20">
        <f aca="true" t="shared" si="3" ref="D17:I17">D24+D37+D32</f>
        <v>270003.31147</v>
      </c>
      <c r="E17" s="20">
        <f t="shared" si="3"/>
        <v>12177.25924</v>
      </c>
      <c r="F17" s="20">
        <f t="shared" si="3"/>
        <v>24126.75348</v>
      </c>
      <c r="G17" s="20">
        <f t="shared" si="3"/>
        <v>28248.73708</v>
      </c>
      <c r="H17" s="20">
        <f t="shared" si="3"/>
        <v>64552.749800000005</v>
      </c>
      <c r="I17" s="20">
        <f t="shared" si="3"/>
        <v>26737.3298</v>
      </c>
      <c r="J17" s="20">
        <f aca="true" t="shared" si="4" ref="J17:T17">J24+J37+J32</f>
        <v>22884.20606</v>
      </c>
      <c r="K17" s="20">
        <f t="shared" si="4"/>
        <v>26128.51761</v>
      </c>
      <c r="L17" s="20">
        <f t="shared" si="4"/>
        <v>75750.05347000001</v>
      </c>
      <c r="M17" s="20">
        <f t="shared" si="4"/>
        <v>20163.74665</v>
      </c>
      <c r="N17" s="20">
        <f t="shared" si="4"/>
        <v>13875.070010000001</v>
      </c>
      <c r="O17" s="20">
        <f t="shared" si="4"/>
        <v>40541.62364</v>
      </c>
      <c r="P17" s="20">
        <f t="shared" si="4"/>
        <v>74580.4403</v>
      </c>
      <c r="Q17" s="20">
        <f t="shared" si="4"/>
        <v>13203.1272</v>
      </c>
      <c r="R17" s="20">
        <f t="shared" si="4"/>
        <v>12651.90893</v>
      </c>
      <c r="S17" s="20">
        <f t="shared" si="4"/>
        <v>29265.031769999998</v>
      </c>
      <c r="T17" s="20">
        <f t="shared" si="4"/>
        <v>55120.067899999995</v>
      </c>
      <c r="U17" s="6"/>
    </row>
    <row r="18" spans="1:22" ht="65.25" customHeight="1">
      <c r="A18" s="15" t="s">
        <v>32</v>
      </c>
      <c r="B18" s="16" t="s">
        <v>53</v>
      </c>
      <c r="C18" s="49">
        <f>C41</f>
        <v>5.97065</v>
      </c>
      <c r="D18" s="20">
        <f aca="true" t="shared" si="5" ref="D18:S18">D41</f>
        <v>5.97096</v>
      </c>
      <c r="E18" s="20">
        <f t="shared" si="5"/>
        <v>0</v>
      </c>
      <c r="F18" s="20">
        <f t="shared" si="5"/>
        <v>0</v>
      </c>
      <c r="G18" s="48">
        <f t="shared" si="5"/>
        <v>1.97096</v>
      </c>
      <c r="H18" s="20">
        <f t="shared" si="5"/>
        <v>1.97096</v>
      </c>
      <c r="I18" s="20">
        <f t="shared" si="5"/>
        <v>0</v>
      </c>
      <c r="J18" s="20">
        <f t="shared" si="5"/>
        <v>0</v>
      </c>
      <c r="K18" s="20">
        <f t="shared" si="5"/>
        <v>0</v>
      </c>
      <c r="L18" s="20">
        <f t="shared" si="5"/>
        <v>0</v>
      </c>
      <c r="M18" s="20">
        <f t="shared" si="5"/>
        <v>0</v>
      </c>
      <c r="N18" s="20">
        <f t="shared" si="5"/>
        <v>0</v>
      </c>
      <c r="O18" s="20">
        <f t="shared" si="5"/>
        <v>0</v>
      </c>
      <c r="P18" s="20">
        <f t="shared" si="5"/>
        <v>0</v>
      </c>
      <c r="Q18" s="20">
        <f t="shared" si="5"/>
        <v>0</v>
      </c>
      <c r="R18" s="20">
        <f t="shared" si="5"/>
        <v>4</v>
      </c>
      <c r="S18" s="20">
        <f t="shared" si="5"/>
        <v>0</v>
      </c>
      <c r="T18" s="20">
        <f>T41</f>
        <v>4</v>
      </c>
      <c r="U18" s="1"/>
      <c r="V18" s="7"/>
    </row>
    <row r="19" spans="1:21" ht="14.25" customHeight="1">
      <c r="A19" s="15" t="s">
        <v>33</v>
      </c>
      <c r="B19" s="16" t="s">
        <v>54</v>
      </c>
      <c r="C19" s="20">
        <f>C25+C38+C42+C33+C29</f>
        <v>228446.09271999993</v>
      </c>
      <c r="D19" s="20">
        <f>D25+D38+D42+D33+D29</f>
        <v>202715.83620000002</v>
      </c>
      <c r="E19" s="20">
        <f>E25+E38+E42+E33+E29</f>
        <v>7475.13482</v>
      </c>
      <c r="F19" s="20">
        <f>F25+F38+F42+F33+F29</f>
        <v>11925.234359999999</v>
      </c>
      <c r="G19" s="20">
        <f>G25+G38+G42+G33+G29</f>
        <v>13173.606240000005</v>
      </c>
      <c r="H19" s="20">
        <f aca="true" t="shared" si="6" ref="H19:T19">H25+H38+H42+H33+H29</f>
        <v>32573.975420000002</v>
      </c>
      <c r="I19" s="20">
        <f t="shared" si="6"/>
        <v>10114.22286</v>
      </c>
      <c r="J19" s="20">
        <f t="shared" si="6"/>
        <v>14124.657050000002</v>
      </c>
      <c r="K19" s="20">
        <f t="shared" si="6"/>
        <v>21844.6848</v>
      </c>
      <c r="L19" s="20">
        <f t="shared" si="6"/>
        <v>46083.56471</v>
      </c>
      <c r="M19" s="20">
        <f t="shared" si="6"/>
        <v>29544.69248</v>
      </c>
      <c r="N19" s="20">
        <f t="shared" si="6"/>
        <v>23393.101979999996</v>
      </c>
      <c r="O19" s="20">
        <f t="shared" si="6"/>
        <v>16906.621649999997</v>
      </c>
      <c r="P19" s="20">
        <f t="shared" si="6"/>
        <v>69844.41610999999</v>
      </c>
      <c r="Q19" s="20">
        <f t="shared" si="6"/>
        <v>22466.48815</v>
      </c>
      <c r="R19" s="20">
        <f t="shared" si="6"/>
        <v>17463.732770000002</v>
      </c>
      <c r="S19" s="20">
        <f t="shared" si="6"/>
        <v>14283.659040000004</v>
      </c>
      <c r="T19" s="20">
        <f t="shared" si="6"/>
        <v>54213.87996</v>
      </c>
      <c r="U19" s="6"/>
    </row>
    <row r="20" spans="1:21" ht="45">
      <c r="A20" s="15" t="s">
        <v>34</v>
      </c>
      <c r="B20" s="14"/>
      <c r="C20" s="24"/>
      <c r="D20" s="24"/>
      <c r="E20" s="24"/>
      <c r="F20" s="24"/>
      <c r="G20" s="24"/>
      <c r="H20" s="20"/>
      <c r="I20" s="24"/>
      <c r="J20" s="24"/>
      <c r="K20" s="24"/>
      <c r="L20" s="20"/>
      <c r="M20" s="24"/>
      <c r="N20" s="24"/>
      <c r="O20" s="24"/>
      <c r="P20" s="20"/>
      <c r="Q20" s="24"/>
      <c r="R20" s="24"/>
      <c r="S20" s="24"/>
      <c r="T20" s="20"/>
      <c r="U20" s="1"/>
    </row>
    <row r="21" spans="1:21" ht="27.75" customHeight="1">
      <c r="A21" s="25" t="s">
        <v>35</v>
      </c>
      <c r="B21" s="26"/>
      <c r="C21" s="31">
        <v>230558.38947</v>
      </c>
      <c r="D21" s="31">
        <v>220425.19719</v>
      </c>
      <c r="E21" s="31">
        <v>3120.85091</v>
      </c>
      <c r="F21" s="31">
        <v>7723.03419</v>
      </c>
      <c r="G21" s="31">
        <v>10346.77274</v>
      </c>
      <c r="H21" s="31">
        <f>H24+H25+H23+H22</f>
        <v>21190.657840000003</v>
      </c>
      <c r="I21" s="31">
        <v>5189.68747</v>
      </c>
      <c r="J21" s="31">
        <v>29331.12283</v>
      </c>
      <c r="K21" s="31">
        <v>14926.67438</v>
      </c>
      <c r="L21" s="31">
        <f>L24+L25+L23+L22</f>
        <v>49447.48468</v>
      </c>
      <c r="M21" s="31">
        <v>21586.11497</v>
      </c>
      <c r="N21" s="31">
        <v>19236.2083</v>
      </c>
      <c r="O21" s="31">
        <v>11002.42535</v>
      </c>
      <c r="P21" s="31">
        <f>P24+P25+P23+P22</f>
        <v>51824.74861999999</v>
      </c>
      <c r="Q21" s="31">
        <v>21220.67299</v>
      </c>
      <c r="R21" s="31">
        <v>11791.96325</v>
      </c>
      <c r="S21" s="31">
        <v>64949.66981</v>
      </c>
      <c r="T21" s="31">
        <f>T24+T25+T23+T22</f>
        <v>97962.30605</v>
      </c>
      <c r="U21" s="6"/>
    </row>
    <row r="22" spans="1:21" ht="60">
      <c r="A22" s="17" t="s">
        <v>70</v>
      </c>
      <c r="B22" s="18" t="s">
        <v>71</v>
      </c>
      <c r="C22" s="27">
        <v>81155.89182</v>
      </c>
      <c r="D22" s="27">
        <f>H22+L22+P22+T22</f>
        <v>79263.22519</v>
      </c>
      <c r="E22" s="27"/>
      <c r="F22" s="27"/>
      <c r="G22" s="27"/>
      <c r="H22" s="27"/>
      <c r="I22" s="27"/>
      <c r="J22" s="27">
        <v>21917.14323</v>
      </c>
      <c r="K22" s="27">
        <v>307.05423</v>
      </c>
      <c r="L22" s="31">
        <f>I22+J22+K22</f>
        <v>22224.197460000003</v>
      </c>
      <c r="M22" s="27">
        <v>307.05423</v>
      </c>
      <c r="N22" s="27">
        <v>2030.74601</v>
      </c>
      <c r="O22" s="27"/>
      <c r="P22" s="31">
        <f>M22+N22+O22</f>
        <v>2337.80024</v>
      </c>
      <c r="Q22" s="27">
        <v>582.7739</v>
      </c>
      <c r="R22" s="27">
        <v>1635</v>
      </c>
      <c r="S22" s="27">
        <v>52483.45359</v>
      </c>
      <c r="T22" s="31">
        <f>Q22+R22+S22</f>
        <v>54701.22749</v>
      </c>
      <c r="U22" s="6"/>
    </row>
    <row r="23" spans="1:21" ht="44.25" customHeight="1">
      <c r="A23" s="17" t="s">
        <v>30</v>
      </c>
      <c r="B23" s="18" t="s">
        <v>51</v>
      </c>
      <c r="C23" s="27">
        <v>18391.9</v>
      </c>
      <c r="D23" s="27">
        <f>H23+L23+P23+T23</f>
        <v>18391.899999999998</v>
      </c>
      <c r="E23" s="27">
        <v>0</v>
      </c>
      <c r="F23" s="27">
        <v>1993.9</v>
      </c>
      <c r="G23" s="27">
        <v>3194.9</v>
      </c>
      <c r="H23" s="31">
        <f>SUM(E23:G23)</f>
        <v>5188.8</v>
      </c>
      <c r="I23" s="27">
        <v>1341</v>
      </c>
      <c r="J23" s="27">
        <v>0</v>
      </c>
      <c r="K23" s="27">
        <v>0</v>
      </c>
      <c r="L23" s="31">
        <f>I23+J23+K23</f>
        <v>1341</v>
      </c>
      <c r="M23" s="27"/>
      <c r="N23" s="27"/>
      <c r="O23" s="27"/>
      <c r="P23" s="31">
        <f>SUM(M23:O23)</f>
        <v>0</v>
      </c>
      <c r="Q23" s="27">
        <v>6791.9</v>
      </c>
      <c r="R23" s="27"/>
      <c r="S23" s="27">
        <v>5070.2</v>
      </c>
      <c r="T23" s="31">
        <f>SUM(Q23:S23)</f>
        <v>11862.099999999999</v>
      </c>
      <c r="U23" s="6"/>
    </row>
    <row r="24" spans="1:22" ht="100.5" customHeight="1">
      <c r="A24" s="17" t="s">
        <v>31</v>
      </c>
      <c r="B24" s="18" t="s">
        <v>52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31">
        <f>E24+F24+G24</f>
        <v>0</v>
      </c>
      <c r="I24" s="27">
        <v>0</v>
      </c>
      <c r="J24" s="27">
        <v>0</v>
      </c>
      <c r="K24" s="27">
        <v>0</v>
      </c>
      <c r="L24" s="31">
        <f>SUM(I24:K24)</f>
        <v>0</v>
      </c>
      <c r="M24" s="27">
        <v>0</v>
      </c>
      <c r="N24" s="27">
        <v>0</v>
      </c>
      <c r="O24" s="27">
        <v>0</v>
      </c>
      <c r="P24" s="31">
        <f>SUM(M24:O24)</f>
        <v>0</v>
      </c>
      <c r="Q24" s="27">
        <v>0</v>
      </c>
      <c r="R24" s="27">
        <v>0</v>
      </c>
      <c r="S24" s="27">
        <v>0</v>
      </c>
      <c r="T24" s="31">
        <f>SUM(Q24:S24)</f>
        <v>0</v>
      </c>
      <c r="U24" s="6"/>
      <c r="V24" s="7"/>
    </row>
    <row r="25" spans="1:21" ht="13.5" customHeight="1">
      <c r="A25" s="17" t="s">
        <v>33</v>
      </c>
      <c r="B25" s="18" t="s">
        <v>54</v>
      </c>
      <c r="C25" s="27">
        <f>C21-C23-C24-C22</f>
        <v>131010.59765</v>
      </c>
      <c r="D25" s="27">
        <f>D21-D23-D24-D22</f>
        <v>122770.07200000001</v>
      </c>
      <c r="E25" s="27">
        <f>E21-E23-E24-E22</f>
        <v>3120.85091</v>
      </c>
      <c r="F25" s="27">
        <f aca="true" t="shared" si="7" ref="F25:S25">F21-F23-F24-F22</f>
        <v>5729.134190000001</v>
      </c>
      <c r="G25" s="27">
        <f t="shared" si="7"/>
        <v>7151.872740000001</v>
      </c>
      <c r="H25" s="27">
        <f>E25+F25+G25</f>
        <v>16001.857840000002</v>
      </c>
      <c r="I25" s="27">
        <f t="shared" si="7"/>
        <v>3848.68747</v>
      </c>
      <c r="J25" s="27">
        <f t="shared" si="7"/>
        <v>7413.979599999999</v>
      </c>
      <c r="K25" s="27">
        <f t="shared" si="7"/>
        <v>14619.62015</v>
      </c>
      <c r="L25" s="27">
        <f>I25+J25+K25</f>
        <v>25882.28722</v>
      </c>
      <c r="M25" s="27">
        <f t="shared" si="7"/>
        <v>21279.060739999997</v>
      </c>
      <c r="N25" s="27">
        <f t="shared" si="7"/>
        <v>17205.46229</v>
      </c>
      <c r="O25" s="27">
        <f t="shared" si="7"/>
        <v>11002.42535</v>
      </c>
      <c r="P25" s="27">
        <f>M25+N25+O25</f>
        <v>49486.948379999994</v>
      </c>
      <c r="Q25" s="27">
        <f t="shared" si="7"/>
        <v>13845.99909</v>
      </c>
      <c r="R25" s="27">
        <f t="shared" si="7"/>
        <v>10156.96325</v>
      </c>
      <c r="S25" s="27">
        <f t="shared" si="7"/>
        <v>7396.016220000005</v>
      </c>
      <c r="T25" s="27">
        <f>Q25+R25+S25</f>
        <v>31398.978560000003</v>
      </c>
      <c r="U25" s="1"/>
    </row>
    <row r="26" spans="1:21" ht="52.5" customHeight="1" hidden="1">
      <c r="A26" s="19" t="s">
        <v>36</v>
      </c>
      <c r="B26" s="16"/>
      <c r="C26" s="20">
        <f>C27</f>
        <v>0</v>
      </c>
      <c r="D26" s="20">
        <f aca="true" t="shared" si="8" ref="D26:T26">D27</f>
        <v>0</v>
      </c>
      <c r="E26" s="20">
        <f t="shared" si="8"/>
        <v>0</v>
      </c>
      <c r="F26" s="20">
        <f t="shared" si="8"/>
        <v>0</v>
      </c>
      <c r="G26" s="20">
        <f t="shared" si="8"/>
        <v>0</v>
      </c>
      <c r="H26" s="20">
        <f t="shared" si="8"/>
        <v>0</v>
      </c>
      <c r="I26" s="20">
        <f t="shared" si="8"/>
        <v>0</v>
      </c>
      <c r="J26" s="20">
        <f t="shared" si="8"/>
        <v>0</v>
      </c>
      <c r="K26" s="20">
        <f t="shared" si="8"/>
        <v>0</v>
      </c>
      <c r="L26" s="20">
        <f t="shared" si="8"/>
        <v>0</v>
      </c>
      <c r="M26" s="20">
        <f t="shared" si="8"/>
        <v>0</v>
      </c>
      <c r="N26" s="20">
        <f t="shared" si="8"/>
        <v>0</v>
      </c>
      <c r="O26" s="20">
        <f t="shared" si="8"/>
        <v>0</v>
      </c>
      <c r="P26" s="20">
        <f t="shared" si="8"/>
        <v>0</v>
      </c>
      <c r="Q26" s="20">
        <f t="shared" si="8"/>
        <v>0</v>
      </c>
      <c r="R26" s="20">
        <f t="shared" si="8"/>
        <v>0</v>
      </c>
      <c r="S26" s="20">
        <f t="shared" si="8"/>
        <v>0</v>
      </c>
      <c r="T26" s="20">
        <f t="shared" si="8"/>
        <v>0</v>
      </c>
      <c r="U26" s="6"/>
    </row>
    <row r="27" spans="1:21" ht="52.5" customHeight="1" hidden="1">
      <c r="A27" s="15" t="s">
        <v>33</v>
      </c>
      <c r="B27" s="16">
        <v>250</v>
      </c>
      <c r="C27" s="24">
        <v>0</v>
      </c>
      <c r="D27" s="24">
        <f>H27+L27+P27+T27</f>
        <v>0</v>
      </c>
      <c r="E27" s="24">
        <v>0</v>
      </c>
      <c r="F27" s="24">
        <v>0</v>
      </c>
      <c r="G27" s="24">
        <v>0</v>
      </c>
      <c r="H27" s="20">
        <f>SUM(E27:G27)</f>
        <v>0</v>
      </c>
      <c r="I27" s="24">
        <v>0</v>
      </c>
      <c r="J27" s="24">
        <v>0</v>
      </c>
      <c r="K27" s="24">
        <v>0</v>
      </c>
      <c r="L27" s="20">
        <f>SUM(I27:K27)</f>
        <v>0</v>
      </c>
      <c r="M27" s="24">
        <v>0</v>
      </c>
      <c r="N27" s="24">
        <v>0</v>
      </c>
      <c r="O27" s="24">
        <v>0</v>
      </c>
      <c r="P27" s="20">
        <f>SUM(M27:O27)</f>
        <v>0</v>
      </c>
      <c r="Q27" s="24">
        <v>0</v>
      </c>
      <c r="R27" s="24">
        <v>0</v>
      </c>
      <c r="S27" s="24">
        <v>0</v>
      </c>
      <c r="T27" s="20">
        <f>SUM(Q27:S27)</f>
        <v>0</v>
      </c>
      <c r="U27" s="6"/>
    </row>
    <row r="28" spans="1:21" s="22" customFormat="1" ht="30">
      <c r="A28" s="25" t="s">
        <v>36</v>
      </c>
      <c r="B28" s="28"/>
      <c r="C28" s="20">
        <f>C29</f>
        <v>1663.9</v>
      </c>
      <c r="D28" s="20">
        <f>D29</f>
        <v>1663.8739999999998</v>
      </c>
      <c r="E28" s="20">
        <f aca="true" t="shared" si="9" ref="E28:T28">E29</f>
        <v>0</v>
      </c>
      <c r="F28" s="20">
        <f t="shared" si="9"/>
        <v>0</v>
      </c>
      <c r="G28" s="20">
        <f t="shared" si="9"/>
        <v>148.85441</v>
      </c>
      <c r="H28" s="20">
        <f t="shared" si="9"/>
        <v>148.85441</v>
      </c>
      <c r="I28" s="20">
        <f t="shared" si="9"/>
        <v>106.8965</v>
      </c>
      <c r="J28" s="20">
        <f t="shared" si="9"/>
        <v>190.81232</v>
      </c>
      <c r="K28" s="20">
        <f t="shared" si="9"/>
        <v>148.8186</v>
      </c>
      <c r="L28" s="20">
        <f t="shared" si="9"/>
        <v>446.52742</v>
      </c>
      <c r="M28" s="20">
        <f t="shared" si="9"/>
        <v>156.52688</v>
      </c>
      <c r="N28" s="20">
        <f t="shared" si="9"/>
        <v>156.25953</v>
      </c>
      <c r="O28" s="20">
        <f t="shared" si="9"/>
        <v>199.98074</v>
      </c>
      <c r="P28" s="20">
        <f t="shared" si="9"/>
        <v>512.76715</v>
      </c>
      <c r="Q28" s="20">
        <f t="shared" si="9"/>
        <v>225.1353</v>
      </c>
      <c r="R28" s="20">
        <f t="shared" si="9"/>
        <v>165.73308</v>
      </c>
      <c r="S28" s="20">
        <f t="shared" si="9"/>
        <v>164.85664</v>
      </c>
      <c r="T28" s="20">
        <f t="shared" si="9"/>
        <v>555.72502</v>
      </c>
      <c r="U28" s="21"/>
    </row>
    <row r="29" spans="1:21" ht="15">
      <c r="A29" s="15" t="s">
        <v>67</v>
      </c>
      <c r="B29" s="16" t="s">
        <v>54</v>
      </c>
      <c r="C29" s="24">
        <v>1663.9</v>
      </c>
      <c r="D29" s="24">
        <f>H29+L29+P29+T29</f>
        <v>1663.8739999999998</v>
      </c>
      <c r="E29" s="24"/>
      <c r="F29" s="24"/>
      <c r="G29" s="24">
        <v>148.85441</v>
      </c>
      <c r="H29" s="20">
        <f>E29+F29+G29</f>
        <v>148.85441</v>
      </c>
      <c r="I29" s="24">
        <v>106.8965</v>
      </c>
      <c r="J29" s="24">
        <v>190.81232</v>
      </c>
      <c r="K29" s="24">
        <v>148.8186</v>
      </c>
      <c r="L29" s="20">
        <f>I29+J29+K29</f>
        <v>446.52742</v>
      </c>
      <c r="M29" s="24">
        <v>156.52688</v>
      </c>
      <c r="N29" s="24">
        <v>156.25953</v>
      </c>
      <c r="O29" s="24">
        <v>199.98074</v>
      </c>
      <c r="P29" s="20">
        <f>M29+N29+O29</f>
        <v>512.76715</v>
      </c>
      <c r="Q29" s="24">
        <v>225.1353</v>
      </c>
      <c r="R29" s="24">
        <v>165.73308</v>
      </c>
      <c r="S29" s="24">
        <v>164.85664</v>
      </c>
      <c r="T29" s="20">
        <f>Q29+R29+S29</f>
        <v>555.72502</v>
      </c>
      <c r="U29" s="6"/>
    </row>
    <row r="30" spans="1:21" ht="50.25" customHeight="1">
      <c r="A30" s="19" t="s">
        <v>61</v>
      </c>
      <c r="B30" s="16"/>
      <c r="C30" s="20">
        <v>42160.31772</v>
      </c>
      <c r="D30" s="20">
        <v>41266.17578</v>
      </c>
      <c r="E30" s="20">
        <v>2131.71385</v>
      </c>
      <c r="F30" s="20">
        <v>3258.95411</v>
      </c>
      <c r="G30" s="20">
        <v>3102.55685</v>
      </c>
      <c r="H30" s="20">
        <f>E30+F30+G30</f>
        <v>8493.22481</v>
      </c>
      <c r="I30" s="20">
        <v>2908.55523</v>
      </c>
      <c r="J30" s="20">
        <v>2928.49273</v>
      </c>
      <c r="K30" s="20">
        <v>3745.1834</v>
      </c>
      <c r="L30" s="20">
        <f>I30+J30+K30</f>
        <v>9582.23136</v>
      </c>
      <c r="M30" s="20">
        <v>3814.86942</v>
      </c>
      <c r="N30" s="20">
        <v>2670.19533</v>
      </c>
      <c r="O30" s="20">
        <v>6725.6007</v>
      </c>
      <c r="P30" s="20">
        <f>SUM(M30:O30)</f>
        <v>13210.66545</v>
      </c>
      <c r="Q30" s="31">
        <v>2819.5092</v>
      </c>
      <c r="R30" s="31">
        <v>3331.26129</v>
      </c>
      <c r="S30" s="31">
        <v>3829.28367</v>
      </c>
      <c r="T30" s="31">
        <f>T33+T34+T32+T31</f>
        <v>74801.50844</v>
      </c>
      <c r="U30" s="6"/>
    </row>
    <row r="31" spans="1:21" ht="60">
      <c r="A31" s="15" t="s">
        <v>70</v>
      </c>
      <c r="B31" s="16" t="s">
        <v>71</v>
      </c>
      <c r="C31" s="24">
        <v>2680.35793</v>
      </c>
      <c r="D31" s="24">
        <f>H31+L31+P31+T31</f>
        <v>2232.67751</v>
      </c>
      <c r="E31" s="24"/>
      <c r="F31" s="24"/>
      <c r="G31" s="24"/>
      <c r="H31" s="24"/>
      <c r="I31" s="24"/>
      <c r="J31" s="24"/>
      <c r="K31" s="24"/>
      <c r="L31" s="24"/>
      <c r="M31" s="24">
        <v>375.93044</v>
      </c>
      <c r="N31" s="24"/>
      <c r="O31" s="24">
        <v>474.17901</v>
      </c>
      <c r="P31" s="20">
        <f>M31+N31+O31</f>
        <v>850.1094499999999</v>
      </c>
      <c r="Q31" s="24">
        <v>340</v>
      </c>
      <c r="R31" s="24">
        <v>476.57398</v>
      </c>
      <c r="S31" s="24">
        <v>565.99408</v>
      </c>
      <c r="T31" s="20">
        <f>Q31+R31+S31</f>
        <v>1382.56806</v>
      </c>
      <c r="U31" s="6"/>
    </row>
    <row r="32" spans="1:21" ht="101.25" customHeight="1">
      <c r="A32" s="15" t="s">
        <v>31</v>
      </c>
      <c r="B32" s="16" t="s">
        <v>52</v>
      </c>
      <c r="C32" s="24">
        <v>19810.13</v>
      </c>
      <c r="D32" s="24">
        <f>H32+L32+P32+T32</f>
        <v>19810.129999999997</v>
      </c>
      <c r="E32" s="24">
        <v>1277.39308</v>
      </c>
      <c r="F32" s="24">
        <v>1636.63541</v>
      </c>
      <c r="G32" s="24">
        <v>1741.19469</v>
      </c>
      <c r="H32" s="20">
        <f>E32+F32+G32</f>
        <v>4655.22318</v>
      </c>
      <c r="I32" s="24">
        <v>1769.41165</v>
      </c>
      <c r="J32" s="24">
        <v>1528.90274</v>
      </c>
      <c r="K32" s="24">
        <v>1767.66852</v>
      </c>
      <c r="L32" s="20">
        <f aca="true" t="shared" si="10" ref="L32:L40">I32+J32+K32</f>
        <v>5065.98291</v>
      </c>
      <c r="M32" s="24">
        <v>1528.71021</v>
      </c>
      <c r="N32" s="24">
        <v>1372.34647</v>
      </c>
      <c r="O32" s="24">
        <v>3732.23201</v>
      </c>
      <c r="P32" s="20">
        <f>M32+N32+O32</f>
        <v>6633.288689999999</v>
      </c>
      <c r="Q32" s="24">
        <v>722.395</v>
      </c>
      <c r="R32" s="24">
        <v>1116.54676</v>
      </c>
      <c r="S32" s="24">
        <v>1616.69346</v>
      </c>
      <c r="T32" s="20">
        <f>Q32+R32+S32</f>
        <v>3455.63522</v>
      </c>
      <c r="U32" s="6"/>
    </row>
    <row r="33" spans="1:21" ht="16.5" customHeight="1">
      <c r="A33" s="15" t="s">
        <v>33</v>
      </c>
      <c r="B33" s="16" t="s">
        <v>54</v>
      </c>
      <c r="C33" s="24">
        <f>C30-C32-C31</f>
        <v>19669.829789999996</v>
      </c>
      <c r="D33" s="24">
        <f>D30-D32-D31</f>
        <v>19223.36827</v>
      </c>
      <c r="E33" s="24">
        <f aca="true" t="shared" si="11" ref="E33:R33">E30-E32-E31</f>
        <v>854.32077</v>
      </c>
      <c r="F33" s="24">
        <f t="shared" si="11"/>
        <v>1622.3187</v>
      </c>
      <c r="G33" s="24">
        <f t="shared" si="11"/>
        <v>1361.36216</v>
      </c>
      <c r="H33" s="20">
        <f>E33+F33+G33</f>
        <v>3838.0016299999997</v>
      </c>
      <c r="I33" s="24">
        <f t="shared" si="11"/>
        <v>1139.14358</v>
      </c>
      <c r="J33" s="24">
        <f t="shared" si="11"/>
        <v>1399.58999</v>
      </c>
      <c r="K33" s="24">
        <f t="shared" si="11"/>
        <v>1977.51488</v>
      </c>
      <c r="L33" s="20">
        <f t="shared" si="10"/>
        <v>4516.24845</v>
      </c>
      <c r="M33" s="24">
        <f>M30-M32-M31</f>
        <v>1910.2287699999997</v>
      </c>
      <c r="N33" s="24">
        <f t="shared" si="11"/>
        <v>1297.84886</v>
      </c>
      <c r="O33" s="24">
        <f>O30-O32-O31</f>
        <v>2519.18968</v>
      </c>
      <c r="P33" s="20">
        <f>M33+N33+O33</f>
        <v>5727.267309999999</v>
      </c>
      <c r="Q33" s="24">
        <f>Q30-Q32-Q31</f>
        <v>1757.1142</v>
      </c>
      <c r="R33" s="24">
        <f t="shared" si="11"/>
        <v>1738.14055</v>
      </c>
      <c r="S33" s="24">
        <f>S30-S32-S31</f>
        <v>1646.59613</v>
      </c>
      <c r="T33" s="20">
        <f>Q33+R33+S33</f>
        <v>5141.85088</v>
      </c>
      <c r="U33" s="6"/>
    </row>
    <row r="34" spans="1:22" ht="50.25" customHeight="1">
      <c r="A34" s="19" t="s">
        <v>37</v>
      </c>
      <c r="B34" s="16"/>
      <c r="C34" s="20">
        <v>318065.94245</v>
      </c>
      <c r="D34" s="20">
        <v>313856.96339</v>
      </c>
      <c r="E34" s="20">
        <v>14064.58982</v>
      </c>
      <c r="F34" s="20">
        <v>26273.84768</v>
      </c>
      <c r="G34" s="20">
        <v>33490.69868</v>
      </c>
      <c r="H34" s="20">
        <f>H37+H38</f>
        <v>69946.79362000001</v>
      </c>
      <c r="I34" s="20">
        <v>34859.47597</v>
      </c>
      <c r="J34" s="20">
        <v>25414.25659</v>
      </c>
      <c r="K34" s="20">
        <v>28197.13859</v>
      </c>
      <c r="L34" s="20">
        <f t="shared" si="10"/>
        <v>88470.87115</v>
      </c>
      <c r="M34" s="20">
        <v>23427.47085</v>
      </c>
      <c r="N34" s="20">
        <v>16291.47673</v>
      </c>
      <c r="O34" s="20">
        <v>40667.38675</v>
      </c>
      <c r="P34" s="20">
        <f>P37+P38</f>
        <v>78309.07937</v>
      </c>
      <c r="Q34" s="20">
        <v>17828.44134</v>
      </c>
      <c r="R34" s="20">
        <v>15726.65989</v>
      </c>
      <c r="S34" s="20">
        <v>37615.5205</v>
      </c>
      <c r="T34" s="20">
        <f>T37+T38</f>
        <v>64821.45428</v>
      </c>
      <c r="U34" s="6"/>
      <c r="V34" s="7"/>
    </row>
    <row r="35" spans="1:22" ht="60">
      <c r="A35" s="15" t="s">
        <v>70</v>
      </c>
      <c r="B35" s="16" t="s">
        <v>71</v>
      </c>
      <c r="C35" s="24">
        <v>21151.52245</v>
      </c>
      <c r="D35" s="24">
        <f>H35+L35+P35+T35</f>
        <v>17241.29999</v>
      </c>
      <c r="E35" s="24"/>
      <c r="F35" s="24"/>
      <c r="G35" s="24">
        <v>3640.75</v>
      </c>
      <c r="H35" s="20">
        <f>E35+F35+G35</f>
        <v>3640.75</v>
      </c>
      <c r="I35" s="24">
        <v>5510.74999</v>
      </c>
      <c r="J35" s="24"/>
      <c r="K35" s="24"/>
      <c r="L35" s="20">
        <f t="shared" si="10"/>
        <v>5510.74999</v>
      </c>
      <c r="M35" s="24"/>
      <c r="N35" s="24"/>
      <c r="O35" s="24">
        <v>1890</v>
      </c>
      <c r="P35" s="20">
        <f>M35+N35+O35</f>
        <v>1890</v>
      </c>
      <c r="Q35" s="24"/>
      <c r="R35" s="24"/>
      <c r="S35" s="24">
        <v>6199.8</v>
      </c>
      <c r="T35" s="20">
        <f>Q35+R35+S35</f>
        <v>6199.8</v>
      </c>
      <c r="U35" s="6"/>
      <c r="V35" s="7"/>
    </row>
    <row r="36" spans="1:22" ht="30">
      <c r="A36" s="15" t="s">
        <v>30</v>
      </c>
      <c r="B36" s="16" t="s">
        <v>51</v>
      </c>
      <c r="C36" s="24">
        <v>784.106</v>
      </c>
      <c r="D36" s="24">
        <f>H36+L36+P36+T36</f>
        <v>784.106</v>
      </c>
      <c r="E36" s="24">
        <v>241.59256</v>
      </c>
      <c r="F36" s="24"/>
      <c r="G36" s="24"/>
      <c r="H36" s="20">
        <f>E36+F36+G36</f>
        <v>241.59256</v>
      </c>
      <c r="I36" s="24">
        <v>205.89103</v>
      </c>
      <c r="J36" s="24"/>
      <c r="K36" s="24"/>
      <c r="L36" s="20">
        <f t="shared" si="10"/>
        <v>205.89103</v>
      </c>
      <c r="M36" s="24">
        <v>187.25496</v>
      </c>
      <c r="N36" s="24"/>
      <c r="O36" s="24"/>
      <c r="P36" s="20">
        <f>M36+N36+O36</f>
        <v>187.25496</v>
      </c>
      <c r="Q36" s="24">
        <v>140.22492</v>
      </c>
      <c r="R36" s="24"/>
      <c r="S36" s="24">
        <v>9.14253</v>
      </c>
      <c r="T36" s="20">
        <f>Q36+R36+S36</f>
        <v>149.36745</v>
      </c>
      <c r="U36" s="6"/>
      <c r="V36" s="7"/>
    </row>
    <row r="37" spans="1:22" ht="95.25" customHeight="1">
      <c r="A37" s="17" t="s">
        <v>31</v>
      </c>
      <c r="B37" s="18" t="s">
        <v>52</v>
      </c>
      <c r="C37" s="27">
        <v>250483.43807</v>
      </c>
      <c r="D37" s="27">
        <f>H37+L37+P37+T37</f>
        <v>250193.18147</v>
      </c>
      <c r="E37" s="27">
        <v>10899.86616</v>
      </c>
      <c r="F37" s="27">
        <v>22490.11807</v>
      </c>
      <c r="G37" s="27">
        <v>26507.54239</v>
      </c>
      <c r="H37" s="31">
        <f>E37+F37+G37</f>
        <v>59897.526620000004</v>
      </c>
      <c r="I37" s="27">
        <v>24967.91815</v>
      </c>
      <c r="J37" s="27">
        <v>21355.30332</v>
      </c>
      <c r="K37" s="27">
        <v>24360.84909</v>
      </c>
      <c r="L37" s="31">
        <f t="shared" si="10"/>
        <v>70684.07056000001</v>
      </c>
      <c r="M37" s="27">
        <v>18635.03644</v>
      </c>
      <c r="N37" s="27">
        <v>12502.72354</v>
      </c>
      <c r="O37" s="27">
        <v>36809.39163</v>
      </c>
      <c r="P37" s="31">
        <f>SUM(M37:O37)</f>
        <v>67947.15161</v>
      </c>
      <c r="Q37" s="27">
        <v>12480.7322</v>
      </c>
      <c r="R37" s="27">
        <v>11535.36217</v>
      </c>
      <c r="S37" s="27">
        <v>27648.33831</v>
      </c>
      <c r="T37" s="31">
        <f>SUM(Q37:S37)</f>
        <v>51664.43268</v>
      </c>
      <c r="U37" s="6"/>
      <c r="V37" s="7"/>
    </row>
    <row r="38" spans="1:21" ht="26.25" customHeight="1">
      <c r="A38" s="17" t="s">
        <v>33</v>
      </c>
      <c r="B38" s="18" t="s">
        <v>54</v>
      </c>
      <c r="C38" s="27">
        <f>C34-C37-C35-C36</f>
        <v>45646.875929999966</v>
      </c>
      <c r="D38" s="27">
        <f>D34-D37-D35-D36</f>
        <v>45638.37592999998</v>
      </c>
      <c r="E38" s="27">
        <f>E34-E37-E35-E36</f>
        <v>2923.1310999999996</v>
      </c>
      <c r="F38" s="27">
        <f>F34-F37-F35-F36</f>
        <v>3783.7296099999985</v>
      </c>
      <c r="G38" s="27">
        <f>G34-G37-G35-G36</f>
        <v>3342.4062900000026</v>
      </c>
      <c r="H38" s="31">
        <f>E38+F38+G38</f>
        <v>10049.267</v>
      </c>
      <c r="I38" s="27">
        <f>I34-I37-I35-I36</f>
        <v>4174.916799999998</v>
      </c>
      <c r="J38" s="27">
        <f>J34-J37-J35-J36</f>
        <v>4058.953270000002</v>
      </c>
      <c r="K38" s="27">
        <f>K34-K37-K35-K36</f>
        <v>3836.289499999999</v>
      </c>
      <c r="L38" s="31">
        <f t="shared" si="10"/>
        <v>12070.15957</v>
      </c>
      <c r="M38" s="27">
        <f>M34-M37-M35-M36</f>
        <v>4605.179450000001</v>
      </c>
      <c r="N38" s="27">
        <f>N34-N37-N35-N36</f>
        <v>3788.7531899999994</v>
      </c>
      <c r="O38" s="27">
        <f>O34-O37-O35-O36</f>
        <v>1967.9951199999996</v>
      </c>
      <c r="P38" s="31">
        <f>SUM(M38:O38)</f>
        <v>10361.92776</v>
      </c>
      <c r="Q38" s="27">
        <f>Q34-Q37-Q35-Q36</f>
        <v>5207.484220000001</v>
      </c>
      <c r="R38" s="27">
        <f>R34-R37-R35-R36</f>
        <v>4191.2977200000005</v>
      </c>
      <c r="S38" s="27">
        <f>S34-S37-S35-S36</f>
        <v>3758.2396599999993</v>
      </c>
      <c r="T38" s="31">
        <f>SUM(Q38:S38)</f>
        <v>13157.0216</v>
      </c>
      <c r="U38" s="1"/>
    </row>
    <row r="39" spans="1:21" ht="36.75" customHeight="1">
      <c r="A39" s="25" t="s">
        <v>38</v>
      </c>
      <c r="B39" s="18"/>
      <c r="C39" s="31">
        <v>78607.294</v>
      </c>
      <c r="D39" s="31">
        <f>D40+D41+D42</f>
        <v>61572.55096000001</v>
      </c>
      <c r="E39" s="31">
        <v>6605.83204</v>
      </c>
      <c r="F39" s="31">
        <v>5748.05186</v>
      </c>
      <c r="G39" s="31">
        <v>7632.0816</v>
      </c>
      <c r="H39" s="31">
        <f>SUM(H40:H42)</f>
        <v>19985.9655</v>
      </c>
      <c r="I39" s="31">
        <v>4136.57851</v>
      </c>
      <c r="J39" s="31">
        <v>5587.32187</v>
      </c>
      <c r="K39" s="31">
        <v>3339.34567</v>
      </c>
      <c r="L39" s="31">
        <f t="shared" si="10"/>
        <v>13063.24605</v>
      </c>
      <c r="M39" s="31">
        <v>4059.84664</v>
      </c>
      <c r="N39" s="31">
        <v>6292.77811</v>
      </c>
      <c r="O39" s="31">
        <v>6744.83076</v>
      </c>
      <c r="P39" s="31">
        <f>SUM(P40:P42)</f>
        <v>17097.45551</v>
      </c>
      <c r="Q39" s="31">
        <v>2802.75534</v>
      </c>
      <c r="R39" s="31">
        <v>4419.54817</v>
      </c>
      <c r="S39" s="31">
        <v>4203.58039</v>
      </c>
      <c r="T39" s="31">
        <f>SUM(T40:T42)</f>
        <v>11425.8839</v>
      </c>
      <c r="U39" s="6"/>
    </row>
    <row r="40" spans="1:21" ht="33" customHeight="1">
      <c r="A40" s="17" t="s">
        <v>30</v>
      </c>
      <c r="B40" s="18" t="s">
        <v>51</v>
      </c>
      <c r="C40" s="27">
        <v>48146.434</v>
      </c>
      <c r="D40" s="27">
        <f>H40+L40+P40+T40</f>
        <v>48146.43400000001</v>
      </c>
      <c r="E40" s="27">
        <v>6029</v>
      </c>
      <c r="F40" s="27">
        <v>4958</v>
      </c>
      <c r="G40" s="27">
        <v>6461</v>
      </c>
      <c r="H40" s="31">
        <f>SUM(E40:G40)</f>
        <v>17448</v>
      </c>
      <c r="I40" s="27">
        <v>3292</v>
      </c>
      <c r="J40" s="27">
        <v>4526</v>
      </c>
      <c r="K40" s="27">
        <v>2076.904</v>
      </c>
      <c r="L40" s="31">
        <f t="shared" si="10"/>
        <v>9894.904</v>
      </c>
      <c r="M40" s="27">
        <v>2466.15</v>
      </c>
      <c r="N40" s="27">
        <v>5348</v>
      </c>
      <c r="O40" s="27">
        <v>5527.8</v>
      </c>
      <c r="P40" s="31">
        <f>SUM(M40:O40)</f>
        <v>13341.95</v>
      </c>
      <c r="Q40" s="27">
        <v>1372</v>
      </c>
      <c r="R40" s="27">
        <v>3203.95</v>
      </c>
      <c r="S40" s="27">
        <v>2885.63</v>
      </c>
      <c r="T40" s="31">
        <f>SUM(Q40:S40)</f>
        <v>7461.58</v>
      </c>
      <c r="U40" s="1"/>
    </row>
    <row r="41" spans="1:21" ht="60.75" customHeight="1">
      <c r="A41" s="17" t="s">
        <v>32</v>
      </c>
      <c r="B41" s="18" t="s">
        <v>53</v>
      </c>
      <c r="C41" s="27">
        <v>5.97065</v>
      </c>
      <c r="D41" s="27">
        <f>H41+L41+P41+T41</f>
        <v>5.97096</v>
      </c>
      <c r="E41" s="27">
        <v>0</v>
      </c>
      <c r="F41" s="27">
        <v>0</v>
      </c>
      <c r="G41" s="27">
        <v>1.97096</v>
      </c>
      <c r="H41" s="31">
        <f>SUM(E41:G41)</f>
        <v>1.97096</v>
      </c>
      <c r="I41" s="27">
        <v>0</v>
      </c>
      <c r="J41" s="27">
        <v>0</v>
      </c>
      <c r="K41" s="27">
        <v>0</v>
      </c>
      <c r="L41" s="31">
        <f>SUM(I41:K41)</f>
        <v>0</v>
      </c>
      <c r="M41" s="27">
        <v>0</v>
      </c>
      <c r="N41" s="27">
        <v>0</v>
      </c>
      <c r="O41" s="27">
        <v>0</v>
      </c>
      <c r="P41" s="31">
        <f>SUM(M41:O41)</f>
        <v>0</v>
      </c>
      <c r="Q41" s="27">
        <v>0</v>
      </c>
      <c r="R41" s="27">
        <v>4</v>
      </c>
      <c r="S41" s="27"/>
      <c r="T41" s="31">
        <f>SUM(Q41:S41)</f>
        <v>4</v>
      </c>
      <c r="U41" s="1"/>
    </row>
    <row r="42" spans="1:21" ht="18" customHeight="1">
      <c r="A42" s="17" t="s">
        <v>33</v>
      </c>
      <c r="B42" s="18" t="s">
        <v>54</v>
      </c>
      <c r="C42" s="27">
        <f>C39-C40-C41</f>
        <v>30454.889349999994</v>
      </c>
      <c r="D42" s="27">
        <f>H42++L42+P42+T42</f>
        <v>13420.146000000002</v>
      </c>
      <c r="E42" s="27">
        <f>E39-E40-E41</f>
        <v>576.8320400000002</v>
      </c>
      <c r="F42" s="27">
        <f>F39-F40-F41</f>
        <v>790.0518599999996</v>
      </c>
      <c r="G42" s="27">
        <f>G39-G40-G41</f>
        <v>1169.1106400000003</v>
      </c>
      <c r="H42" s="31">
        <f>SUM(E42:G42)</f>
        <v>2535.99454</v>
      </c>
      <c r="I42" s="27">
        <f>I39-I40-I41</f>
        <v>844.5785100000003</v>
      </c>
      <c r="J42" s="27">
        <f>J39-J40-J41</f>
        <v>1061.3218699999998</v>
      </c>
      <c r="K42" s="27">
        <f>K39-K40-K41</f>
        <v>1262.4416700000002</v>
      </c>
      <c r="L42" s="31">
        <f>SUM(I42:K42)</f>
        <v>3168.34205</v>
      </c>
      <c r="M42" s="27">
        <f>M39-M40-M41</f>
        <v>1593.6966400000001</v>
      </c>
      <c r="N42" s="27">
        <f>N39-N40-N41</f>
        <v>944.7781100000002</v>
      </c>
      <c r="O42" s="27">
        <f>O39-O40-O41</f>
        <v>1217.0307599999996</v>
      </c>
      <c r="P42" s="31">
        <f>SUM(M42:O42)</f>
        <v>3755.50551</v>
      </c>
      <c r="Q42" s="27">
        <f>Q39-Q40-Q41</f>
        <v>1430.7553400000002</v>
      </c>
      <c r="R42" s="27">
        <f>R39-R40-R41</f>
        <v>1211.5981700000002</v>
      </c>
      <c r="S42" s="27">
        <f>S39-S40-S41</f>
        <v>1317.95039</v>
      </c>
      <c r="T42" s="31">
        <f>Q42+R42+S42</f>
        <v>3960.3039000000003</v>
      </c>
      <c r="U42" s="1"/>
    </row>
    <row r="43" spans="1:21" ht="33.75" customHeight="1">
      <c r="A43" s="13" t="s">
        <v>39</v>
      </c>
      <c r="B43" s="14" t="s">
        <v>55</v>
      </c>
      <c r="C43" s="20">
        <f>C10-C14</f>
        <v>-50064.25650999986</v>
      </c>
      <c r="D43" s="20">
        <f>D10-D14</f>
        <v>-9718.173670000047</v>
      </c>
      <c r="E43" s="27">
        <f>E40-E41-E42</f>
        <v>5452.16796</v>
      </c>
      <c r="F43" s="20">
        <f aca="true" t="shared" si="12" ref="F43:S43">F10-F14</f>
        <v>-5971.422869999995</v>
      </c>
      <c r="G43" s="20">
        <f t="shared" si="12"/>
        <v>-7351.251859999997</v>
      </c>
      <c r="H43" s="20">
        <f t="shared" si="12"/>
        <v>301.153250000003</v>
      </c>
      <c r="I43" s="20">
        <f t="shared" si="12"/>
        <v>14944.593519999995</v>
      </c>
      <c r="J43" s="20">
        <f t="shared" si="12"/>
        <v>-9493.64069</v>
      </c>
      <c r="K43" s="20">
        <f t="shared" si="12"/>
        <v>36419.888309999995</v>
      </c>
      <c r="L43" s="20">
        <f t="shared" si="12"/>
        <v>41870.841139999975</v>
      </c>
      <c r="M43" s="20">
        <f t="shared" si="12"/>
        <v>-6200.860130000001</v>
      </c>
      <c r="N43" s="20">
        <f t="shared" si="12"/>
        <v>8037.299870000003</v>
      </c>
      <c r="O43" s="20">
        <f t="shared" si="12"/>
        <v>-32102.50885</v>
      </c>
      <c r="P43" s="20">
        <f t="shared" si="12"/>
        <v>-30266.06911000001</v>
      </c>
      <c r="Q43" s="20">
        <f t="shared" si="12"/>
        <v>-12124.44429</v>
      </c>
      <c r="R43" s="20">
        <f t="shared" si="12"/>
        <v>-337.2149200000058</v>
      </c>
      <c r="S43" s="20">
        <f t="shared" si="12"/>
        <v>-9162.439740000002</v>
      </c>
      <c r="T43" s="20">
        <f>T10-T14</f>
        <v>-21624.098949999985</v>
      </c>
      <c r="U43" s="1"/>
    </row>
    <row r="44" spans="1:21" ht="87" customHeight="1">
      <c r="A44" s="13" t="s">
        <v>60</v>
      </c>
      <c r="B44" s="14" t="s">
        <v>58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1"/>
    </row>
    <row r="45" spans="1:21" ht="85.5">
      <c r="A45" s="13" t="s">
        <v>40</v>
      </c>
      <c r="B45" s="14" t="s">
        <v>56</v>
      </c>
      <c r="C45" s="20">
        <v>600</v>
      </c>
      <c r="D45" s="20">
        <v>600</v>
      </c>
      <c r="E45" s="32"/>
      <c r="F45" s="32"/>
      <c r="G45" s="32">
        <v>600</v>
      </c>
      <c r="H45" s="20">
        <f>SUM(E45:G45)</f>
        <v>600</v>
      </c>
      <c r="I45" s="32"/>
      <c r="J45" s="32"/>
      <c r="K45" s="32"/>
      <c r="L45" s="20">
        <f>I45+J45+K45</f>
        <v>0</v>
      </c>
      <c r="M45" s="20"/>
      <c r="N45" s="32"/>
      <c r="O45" s="32"/>
      <c r="P45" s="20">
        <f>M45+N45+O45</f>
        <v>0</v>
      </c>
      <c r="Q45" s="20"/>
      <c r="R45" s="32">
        <v>0</v>
      </c>
      <c r="S45" s="20"/>
      <c r="T45" s="20">
        <f>Q45+R45+S45</f>
        <v>0</v>
      </c>
      <c r="U45" s="1"/>
    </row>
    <row r="46" spans="1:21" ht="128.25">
      <c r="A46" s="13" t="s">
        <v>41</v>
      </c>
      <c r="B46" s="14" t="s">
        <v>57</v>
      </c>
      <c r="C46" s="20">
        <f>C43+C44-C45</f>
        <v>-50664.25650999986</v>
      </c>
      <c r="D46" s="20">
        <f>D43+D44-D45</f>
        <v>-10318.173670000047</v>
      </c>
      <c r="E46" s="20">
        <f aca="true" t="shared" si="13" ref="E46:S46">E43+E44-E45</f>
        <v>5452.16796</v>
      </c>
      <c r="F46" s="20">
        <f>F43+F44-F45</f>
        <v>-5971.422869999995</v>
      </c>
      <c r="G46" s="20">
        <f t="shared" si="13"/>
        <v>-7951.251859999997</v>
      </c>
      <c r="H46" s="20">
        <f t="shared" si="13"/>
        <v>-298.846749999997</v>
      </c>
      <c r="I46" s="20">
        <f t="shared" si="13"/>
        <v>14944.593519999995</v>
      </c>
      <c r="J46" s="20">
        <f t="shared" si="13"/>
        <v>-9493.64069</v>
      </c>
      <c r="K46" s="20">
        <f t="shared" si="13"/>
        <v>36419.888309999995</v>
      </c>
      <c r="L46" s="20">
        <f t="shared" si="13"/>
        <v>41870.841139999975</v>
      </c>
      <c r="M46" s="20">
        <f t="shared" si="13"/>
        <v>-6200.860130000001</v>
      </c>
      <c r="N46" s="20">
        <f t="shared" si="13"/>
        <v>8037.299870000003</v>
      </c>
      <c r="O46" s="20">
        <f t="shared" si="13"/>
        <v>-32102.50885</v>
      </c>
      <c r="P46" s="20">
        <f t="shared" si="13"/>
        <v>-30266.06911000001</v>
      </c>
      <c r="Q46" s="20">
        <f t="shared" si="13"/>
        <v>-12124.44429</v>
      </c>
      <c r="R46" s="20">
        <f t="shared" si="13"/>
        <v>-337.2149200000058</v>
      </c>
      <c r="S46" s="20">
        <f t="shared" si="13"/>
        <v>-9162.439740000002</v>
      </c>
      <c r="T46" s="20">
        <f>T43+T44-T45</f>
        <v>-21624.098949999985</v>
      </c>
      <c r="U46" s="1"/>
    </row>
    <row r="47" spans="1:20" ht="42.75" customHeight="1">
      <c r="A47" s="13" t="s">
        <v>42</v>
      </c>
      <c r="B47" s="14">
        <v>1000</v>
      </c>
      <c r="C47" s="24">
        <v>0</v>
      </c>
      <c r="D47" s="24">
        <v>54506.19182</v>
      </c>
      <c r="E47" s="24">
        <f>D47</f>
        <v>54506.19182</v>
      </c>
      <c r="F47" s="24">
        <f>E48</f>
        <v>59958.35978</v>
      </c>
      <c r="G47" s="24">
        <f>F48</f>
        <v>53986.936910000004</v>
      </c>
      <c r="H47" s="20">
        <f>E47</f>
        <v>54506.19182</v>
      </c>
      <c r="I47" s="24">
        <f>H48</f>
        <v>54207.34507</v>
      </c>
      <c r="J47" s="24">
        <f>I48</f>
        <v>69151.93859</v>
      </c>
      <c r="K47" s="24">
        <f>J48</f>
        <v>59658.297900000005</v>
      </c>
      <c r="L47" s="20">
        <f>I47</f>
        <v>54207.34507</v>
      </c>
      <c r="M47" s="24">
        <f>L48</f>
        <v>96078.18620999999</v>
      </c>
      <c r="N47" s="24">
        <f>M48</f>
        <v>89877.32607999998</v>
      </c>
      <c r="O47" s="24">
        <f>N48</f>
        <v>97914.62594999999</v>
      </c>
      <c r="P47" s="20">
        <f>M47</f>
        <v>96078.18620999999</v>
      </c>
      <c r="Q47" s="24">
        <f>P48</f>
        <v>65812.11709999997</v>
      </c>
      <c r="R47" s="24">
        <f>Q48</f>
        <v>53687.672809999975</v>
      </c>
      <c r="S47" s="24">
        <f>R48</f>
        <v>53350.45788999997</v>
      </c>
      <c r="T47" s="20">
        <f>Q47</f>
        <v>65812.11709999997</v>
      </c>
    </row>
    <row r="48" spans="1:21" ht="47.25" customHeight="1">
      <c r="A48" s="13" t="s">
        <v>43</v>
      </c>
      <c r="B48" s="14">
        <v>1100</v>
      </c>
      <c r="C48" s="24">
        <v>0</v>
      </c>
      <c r="D48" s="20">
        <f>T48</f>
        <v>44188.01814999999</v>
      </c>
      <c r="E48" s="20">
        <f>E47+E46</f>
        <v>59958.35978</v>
      </c>
      <c r="F48" s="20">
        <f>F47+F46</f>
        <v>53986.936910000004</v>
      </c>
      <c r="G48" s="20">
        <f aca="true" t="shared" si="14" ref="G48:O48">G47+G46</f>
        <v>46035.68505000001</v>
      </c>
      <c r="H48" s="20">
        <f t="shared" si="14"/>
        <v>54207.34507</v>
      </c>
      <c r="I48" s="20">
        <f t="shared" si="14"/>
        <v>69151.93859</v>
      </c>
      <c r="J48" s="20">
        <f t="shared" si="14"/>
        <v>59658.297900000005</v>
      </c>
      <c r="K48" s="20">
        <f t="shared" si="14"/>
        <v>96078.18621</v>
      </c>
      <c r="L48" s="20">
        <f>L47+L46</f>
        <v>96078.18620999999</v>
      </c>
      <c r="M48" s="20">
        <f t="shared" si="14"/>
        <v>89877.32607999998</v>
      </c>
      <c r="N48" s="20">
        <f t="shared" si="14"/>
        <v>97914.62594999999</v>
      </c>
      <c r="O48" s="20">
        <f t="shared" si="14"/>
        <v>65812.11709999999</v>
      </c>
      <c r="P48" s="20">
        <f>P47+P46</f>
        <v>65812.11709999997</v>
      </c>
      <c r="Q48" s="20">
        <f>Q47+Q46</f>
        <v>53687.672809999975</v>
      </c>
      <c r="R48" s="20">
        <f>R47+R46</f>
        <v>53350.45788999997</v>
      </c>
      <c r="S48" s="20">
        <f>S47+S46</f>
        <v>44188.01814999997</v>
      </c>
      <c r="T48" s="20">
        <f>T47+T46</f>
        <v>44188.01814999999</v>
      </c>
      <c r="U48" s="1"/>
    </row>
    <row r="49" spans="1:21" ht="162.75" customHeight="1">
      <c r="A49" s="13" t="s">
        <v>44</v>
      </c>
      <c r="B49" s="14">
        <v>1200</v>
      </c>
      <c r="C49" s="24"/>
      <c r="D49" s="20">
        <v>0</v>
      </c>
      <c r="E49" s="24">
        <f>E47-E48</f>
        <v>-5452.167959999999</v>
      </c>
      <c r="F49" s="24">
        <f aca="true" t="shared" si="15" ref="F49:O49">F47-F48</f>
        <v>5971.422869999995</v>
      </c>
      <c r="G49" s="24">
        <f t="shared" si="15"/>
        <v>7951.251859999997</v>
      </c>
      <c r="H49" s="24">
        <f t="shared" si="15"/>
        <v>298.846749999997</v>
      </c>
      <c r="I49" s="24">
        <f t="shared" si="15"/>
        <v>-14944.593520000002</v>
      </c>
      <c r="J49" s="24">
        <f t="shared" si="15"/>
        <v>9493.64069</v>
      </c>
      <c r="K49" s="24">
        <f t="shared" si="15"/>
        <v>-36419.888309999995</v>
      </c>
      <c r="L49" s="24">
        <f t="shared" si="15"/>
        <v>-41870.84113999998</v>
      </c>
      <c r="M49" s="24">
        <f t="shared" si="15"/>
        <v>6200.860130000001</v>
      </c>
      <c r="N49" s="24">
        <f t="shared" si="15"/>
        <v>-8037.299870000003</v>
      </c>
      <c r="O49" s="24">
        <f t="shared" si="15"/>
        <v>32102.50885</v>
      </c>
      <c r="P49" s="24">
        <f>P47-P48</f>
        <v>30266.06911000001</v>
      </c>
      <c r="Q49" s="24">
        <f>Q47-Q48</f>
        <v>12124.44429</v>
      </c>
      <c r="R49" s="24">
        <f>R47-R48</f>
        <v>337.2149200000058</v>
      </c>
      <c r="S49" s="24">
        <f>S47-S48</f>
        <v>9162.439740000002</v>
      </c>
      <c r="T49" s="24">
        <f>T47-T48</f>
        <v>21624.098949999985</v>
      </c>
      <c r="U49" s="1"/>
    </row>
    <row r="50" spans="1:21" ht="59.25">
      <c r="A50" s="13" t="s">
        <v>64</v>
      </c>
      <c r="B50" s="44">
        <v>1300</v>
      </c>
      <c r="C50" s="43"/>
      <c r="D50" s="43">
        <v>0</v>
      </c>
      <c r="E50" s="43">
        <v>0</v>
      </c>
      <c r="F50" s="43">
        <v>0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2"/>
    </row>
    <row r="51" spans="1:21" ht="36.75" customHeight="1">
      <c r="A51" s="15" t="s">
        <v>45</v>
      </c>
      <c r="B51" s="44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2"/>
    </row>
    <row r="52" spans="1:21" ht="13.5" customHeight="1">
      <c r="A52" s="33" t="s">
        <v>68</v>
      </c>
      <c r="B52" s="33"/>
      <c r="C52" s="33"/>
      <c r="D52" s="33"/>
      <c r="E52" s="33"/>
      <c r="F52" s="33"/>
      <c r="G52" s="33"/>
      <c r="H52" s="33"/>
      <c r="I52" s="36"/>
      <c r="J52" s="38"/>
      <c r="K52" s="40" t="s">
        <v>65</v>
      </c>
      <c r="L52" s="40"/>
      <c r="M52" s="40"/>
      <c r="N52" s="40"/>
      <c r="O52" s="40"/>
      <c r="P52" s="40"/>
      <c r="Q52" s="42"/>
      <c r="R52" s="42"/>
      <c r="S52" s="42"/>
      <c r="T52" s="42"/>
      <c r="U52" s="35"/>
    </row>
    <row r="53" spans="1:21" ht="15" customHeight="1">
      <c r="A53" s="34"/>
      <c r="B53" s="34"/>
      <c r="C53" s="34"/>
      <c r="D53" s="34"/>
      <c r="E53" s="34"/>
      <c r="F53" s="34"/>
      <c r="G53" s="34"/>
      <c r="H53" s="34"/>
      <c r="I53" s="37"/>
      <c r="J53" s="39"/>
      <c r="K53" s="41"/>
      <c r="L53" s="41"/>
      <c r="M53" s="41"/>
      <c r="N53" s="41"/>
      <c r="O53" s="41"/>
      <c r="P53" s="41"/>
      <c r="Q53" s="35"/>
      <c r="R53" s="35"/>
      <c r="S53" s="35"/>
      <c r="T53" s="35"/>
      <c r="U53" s="35"/>
    </row>
    <row r="54" spans="1:21" ht="15" customHeight="1">
      <c r="A54" s="34"/>
      <c r="B54" s="34"/>
      <c r="C54" s="34"/>
      <c r="D54" s="34"/>
      <c r="E54" s="34"/>
      <c r="F54" s="34"/>
      <c r="G54" s="34"/>
      <c r="H54" s="34"/>
      <c r="I54" s="37"/>
      <c r="J54" s="39"/>
      <c r="K54" s="41"/>
      <c r="L54" s="41"/>
      <c r="M54" s="41"/>
      <c r="N54" s="41"/>
      <c r="O54" s="41"/>
      <c r="P54" s="41"/>
      <c r="Q54" s="35"/>
      <c r="R54" s="35"/>
      <c r="S54" s="35"/>
      <c r="T54" s="35"/>
      <c r="U54" s="35"/>
    </row>
    <row r="55" spans="1:21" ht="30" customHeight="1">
      <c r="A55" s="34"/>
      <c r="B55" s="34"/>
      <c r="C55" s="34"/>
      <c r="D55" s="34"/>
      <c r="E55" s="34"/>
      <c r="F55" s="34"/>
      <c r="G55" s="34"/>
      <c r="H55" s="34"/>
      <c r="I55" s="37"/>
      <c r="J55" s="39"/>
      <c r="K55" s="41"/>
      <c r="L55" s="41"/>
      <c r="M55" s="41"/>
      <c r="N55" s="41"/>
      <c r="O55" s="41"/>
      <c r="P55" s="41"/>
      <c r="Q55" s="35"/>
      <c r="R55" s="35"/>
      <c r="S55" s="35"/>
      <c r="T55" s="35"/>
      <c r="U55" s="35"/>
    </row>
    <row r="56" spans="1:2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1"/>
    </row>
    <row r="59" ht="12.75">
      <c r="A59" s="11">
        <v>45303</v>
      </c>
    </row>
    <row r="60" ht="12.75">
      <c r="A60" s="1" t="s">
        <v>69</v>
      </c>
    </row>
    <row r="61" ht="12.75">
      <c r="A61" s="8" t="s">
        <v>59</v>
      </c>
    </row>
    <row r="62" ht="12.75">
      <c r="A62" s="10"/>
    </row>
    <row r="78" ht="12.75">
      <c r="A78" s="9"/>
    </row>
    <row r="79" ht="12.75">
      <c r="A79" s="10"/>
    </row>
    <row r="80" ht="12.75">
      <c r="A80" s="8"/>
    </row>
  </sheetData>
  <sheetProtection/>
  <mergeCells count="45">
    <mergeCell ref="F2:N2"/>
    <mergeCell ref="A1:T1"/>
    <mergeCell ref="A3:C3"/>
    <mergeCell ref="A4:C4"/>
    <mergeCell ref="A6:A8"/>
    <mergeCell ref="B6:B8"/>
    <mergeCell ref="C6:C8"/>
    <mergeCell ref="D6:D8"/>
    <mergeCell ref="Q6:S7"/>
    <mergeCell ref="T6:T8"/>
    <mergeCell ref="E6:G7"/>
    <mergeCell ref="H6:H8"/>
    <mergeCell ref="I6:K7"/>
    <mergeCell ref="L6:L8"/>
    <mergeCell ref="M6:O7"/>
    <mergeCell ref="P6:P8"/>
    <mergeCell ref="B50:B51"/>
    <mergeCell ref="C50:C51"/>
    <mergeCell ref="D50:D51"/>
    <mergeCell ref="E50:E51"/>
    <mergeCell ref="F50:F51"/>
    <mergeCell ref="G50:G51"/>
    <mergeCell ref="U50:U51"/>
    <mergeCell ref="P50:P51"/>
    <mergeCell ref="Q50:Q51"/>
    <mergeCell ref="R50:R51"/>
    <mergeCell ref="O50:O51"/>
    <mergeCell ref="N50:N51"/>
    <mergeCell ref="H50:H51"/>
    <mergeCell ref="I50:I51"/>
    <mergeCell ref="S50:S51"/>
    <mergeCell ref="T50:T51"/>
    <mergeCell ref="J50:J51"/>
    <mergeCell ref="K50:K51"/>
    <mergeCell ref="L50:L51"/>
    <mergeCell ref="M50:M51"/>
    <mergeCell ref="A52:H55"/>
    <mergeCell ref="U52:U55"/>
    <mergeCell ref="I52:I55"/>
    <mergeCell ref="J52:J55"/>
    <mergeCell ref="K52:P55"/>
    <mergeCell ref="Q52:Q55"/>
    <mergeCell ref="R52:R55"/>
    <mergeCell ref="S52:S55"/>
    <mergeCell ref="T52:T55"/>
  </mergeCells>
  <printOptions/>
  <pageMargins left="0.6299212598425197" right="0.15748031496062992" top="0.1968503937007874" bottom="0.1968503937007874" header="0" footer="0"/>
  <pageSetup horizontalDpi="600" verticalDpi="600" orientation="landscape" paperSize="9" scale="46" r:id="rId1"/>
  <rowBreaks count="1" manualBreakCount="1">
    <brk id="3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Finans-mail</cp:lastModifiedBy>
  <cp:lastPrinted>2024-01-17T12:29:59Z</cp:lastPrinted>
  <dcterms:created xsi:type="dcterms:W3CDTF">2014-02-13T05:24:36Z</dcterms:created>
  <dcterms:modified xsi:type="dcterms:W3CDTF">2024-01-17T12:30:20Z</dcterms:modified>
  <cp:category/>
  <cp:version/>
  <cp:contentType/>
  <cp:contentStatus/>
</cp:coreProperties>
</file>