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69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'Лист1'!$A$1:$T$78</definedName>
  </definedNames>
  <calcPr fullCalcOnLoad="1"/>
</workbook>
</file>

<file path=xl/sharedStrings.xml><?xml version="1.0" encoding="utf-8"?>
<sst xmlns="http://schemas.openxmlformats.org/spreadsheetml/2006/main" count="89" uniqueCount="69">
  <si>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</si>
  <si>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</si>
  <si>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</si>
  <si>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</si>
  <si>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</si>
  <si>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</si>
  <si>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</si>
  <si>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</si>
  <si>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</si>
  <si>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</si>
  <si>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</si>
  <si>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</si>
  <si>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</si>
  <si>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</si>
  <si>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</si>
  <si>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</si>
  <si>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</si>
  <si>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</si>
  <si>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</si>
  <si>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</si>
  <si>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</si>
  <si>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</si>
  <si>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</si>
  <si>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</si>
  <si>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</si>
  <si>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</si>
  <si>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</si>
  <si>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</si>
  <si>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</si>
  <si>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</si>
  <si>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</si>
  <si>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</si>
  <si>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</si>
  <si>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</si>
  <si>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</si>
  <si>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</si>
  <si>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</si>
  <si>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</si>
  <si>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</si>
  <si>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</si>
  <si>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</si>
  <si>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</si>
  <si>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</si>
  <si>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</si>
  <si>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</si>
  <si>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</si>
  <si>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</si>
  <si>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</si>
  <si>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</si>
  <si>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</si>
  <si>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</si>
  <si>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</si>
  <si>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</si>
  <si>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</si>
  <si>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</si>
  <si>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</si>
  <si>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</si>
  <si>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</si>
  <si>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</si>
  <si>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</si>
  <si>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</si>
  <si>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Исп О.С.Трофимова</t>
  </si>
  <si>
    <t>Кассовые поступления по источникам поступления дефицита бюджета Муромского района</t>
  </si>
  <si>
    <t>Управление социально-экономического развития</t>
  </si>
  <si>
    <t>Периодичность: ежеквартальная</t>
  </si>
  <si>
    <t>Кассовый план исполнения бюджета  Муромского района на 2023 год</t>
  </si>
  <si>
    <t>(по состоянию на 01.04.2023 год )</t>
  </si>
  <si>
    <t>Заместитель начальника финансового управления администрации  района</t>
  </si>
  <si>
    <t>Е.В.Макарова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</si>
</sst>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U17" sqref="U17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13.00390625" style="2" customWidth="1"/>
    <col min="4" max="4" width="23.625" style="2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11.25390625" style="2" customWidth="1"/>
    <col min="11" max="14" width="9.25390625" style="2" bestFit="1" customWidth="1"/>
    <col min="15" max="15" width="10.625" style="2" customWidth="1"/>
    <col min="16" max="16" width="10.125" style="2" customWidth="1"/>
    <col min="17" max="17" width="9.375" style="2" customWidth="1"/>
    <col min="18" max="19" width="9.253906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1"/>
    </row>
    <row r="2" spans="1:21" ht="18.75">
      <c r="A2" s="3"/>
      <c r="B2" s="3"/>
      <c r="C2" s="3"/>
      <c r="D2" s="4"/>
      <c r="E2" s="3"/>
      <c r="F2" s="50" t="s">
        <v>66</v>
      </c>
      <c r="G2" s="50"/>
      <c r="H2" s="50"/>
      <c r="I2" s="50"/>
      <c r="J2" s="50"/>
      <c r="K2" s="50"/>
      <c r="L2" s="50"/>
      <c r="M2" s="50"/>
      <c r="N2" s="50"/>
      <c r="O2" s="3"/>
      <c r="P2" s="3"/>
      <c r="Q2" s="3"/>
      <c r="R2" s="3"/>
      <c r="S2" s="3"/>
      <c r="T2" s="3"/>
      <c r="U2" s="1"/>
    </row>
    <row r="3" spans="1:21" ht="12.75" customHeight="1">
      <c r="A3" s="38" t="s">
        <v>64</v>
      </c>
      <c r="B3" s="38"/>
      <c r="C3" s="38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8" t="s">
        <v>0</v>
      </c>
      <c r="B4" s="38"/>
      <c r="C4" s="38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9" t="s">
        <v>1</v>
      </c>
      <c r="B6" s="49" t="s">
        <v>2</v>
      </c>
      <c r="C6" s="49" t="s">
        <v>3</v>
      </c>
      <c r="D6" s="49" t="s">
        <v>4</v>
      </c>
      <c r="E6" s="49" t="s">
        <v>5</v>
      </c>
      <c r="F6" s="49"/>
      <c r="G6" s="49"/>
      <c r="H6" s="49" t="s">
        <v>6</v>
      </c>
      <c r="I6" s="49" t="s">
        <v>7</v>
      </c>
      <c r="J6" s="49"/>
      <c r="K6" s="49"/>
      <c r="L6" s="49" t="s">
        <v>8</v>
      </c>
      <c r="M6" s="49" t="s">
        <v>9</v>
      </c>
      <c r="N6" s="49"/>
      <c r="O6" s="49"/>
      <c r="P6" s="49" t="s">
        <v>10</v>
      </c>
      <c r="Q6" s="49" t="s">
        <v>11</v>
      </c>
      <c r="R6" s="49"/>
      <c r="S6" s="49"/>
      <c r="T6" s="49" t="s">
        <v>12</v>
      </c>
      <c r="U6" s="1"/>
    </row>
    <row r="7" spans="1:21" ht="12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1"/>
    </row>
    <row r="8" spans="1:21" ht="12.75">
      <c r="A8" s="49"/>
      <c r="B8" s="49"/>
      <c r="C8" s="49"/>
      <c r="D8" s="49"/>
      <c r="E8" s="6" t="s">
        <v>13</v>
      </c>
      <c r="F8" s="6" t="s">
        <v>14</v>
      </c>
      <c r="G8" s="6" t="s">
        <v>15</v>
      </c>
      <c r="H8" s="49"/>
      <c r="I8" s="6" t="s">
        <v>16</v>
      </c>
      <c r="J8" s="6" t="s">
        <v>17</v>
      </c>
      <c r="K8" s="6" t="s">
        <v>18</v>
      </c>
      <c r="L8" s="49"/>
      <c r="M8" s="6" t="s">
        <v>19</v>
      </c>
      <c r="N8" s="6" t="s">
        <v>20</v>
      </c>
      <c r="O8" s="6" t="s">
        <v>21</v>
      </c>
      <c r="P8" s="49"/>
      <c r="Q8" s="6" t="s">
        <v>22</v>
      </c>
      <c r="R8" s="6" t="s">
        <v>23</v>
      </c>
      <c r="S8" s="6" t="s">
        <v>24</v>
      </c>
      <c r="T8" s="49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25</v>
      </c>
      <c r="B10" s="13" t="s">
        <v>48</v>
      </c>
      <c r="C10" s="11">
        <f>C12+C13</f>
        <v>549829.4</v>
      </c>
      <c r="D10" s="11">
        <f>D12+D13+0.01</f>
        <v>574267.69</v>
      </c>
      <c r="E10" s="11">
        <v>39546.82</v>
      </c>
      <c r="F10" s="11">
        <v>37032.46</v>
      </c>
      <c r="G10" s="11">
        <v>47369.71</v>
      </c>
      <c r="H10" s="11">
        <f>H12+H13</f>
        <v>123948.98999999999</v>
      </c>
      <c r="I10" s="11">
        <v>41813.13</v>
      </c>
      <c r="J10" s="11">
        <v>38075.65</v>
      </c>
      <c r="K10" s="11">
        <v>43251.82</v>
      </c>
      <c r="L10" s="11">
        <f>L12+L13</f>
        <v>123140.6</v>
      </c>
      <c r="M10" s="11">
        <v>36117.47</v>
      </c>
      <c r="N10" s="11">
        <v>30977.17</v>
      </c>
      <c r="O10" s="11">
        <v>43748.98</v>
      </c>
      <c r="P10" s="11">
        <f>P12+P13+0.01</f>
        <v>110843.62999999999</v>
      </c>
      <c r="Q10" s="11">
        <v>65731.78</v>
      </c>
      <c r="R10" s="11">
        <v>101723.89</v>
      </c>
      <c r="S10" s="11">
        <v>48878.8</v>
      </c>
      <c r="T10" s="11">
        <f>T12+T13</f>
        <v>216334.47</v>
      </c>
      <c r="U10" s="7">
        <f>H10+L10+P10</f>
        <v>357933.22</v>
      </c>
    </row>
    <row r="11" spans="1:21" ht="18.75" customHeight="1">
      <c r="A11" s="8" t="s">
        <v>26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47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2" ht="26.25" customHeight="1">
      <c r="A12" s="8" t="s">
        <v>27</v>
      </c>
      <c r="B12" s="9" t="s">
        <v>49</v>
      </c>
      <c r="C12" s="10">
        <v>112444.99</v>
      </c>
      <c r="D12" s="10">
        <f>H12+L12+P12+T12</f>
        <v>112444.98999999999</v>
      </c>
      <c r="E12" s="10">
        <v>4451.82</v>
      </c>
      <c r="F12" s="10">
        <v>1091.96</v>
      </c>
      <c r="G12" s="10">
        <v>11882.01</v>
      </c>
      <c r="H12" s="11">
        <f>SUM(E12:G12)</f>
        <v>17425.79</v>
      </c>
      <c r="I12" s="10">
        <v>8825.78</v>
      </c>
      <c r="J12" s="10">
        <v>7425.55</v>
      </c>
      <c r="K12" s="25">
        <v>9219.32</v>
      </c>
      <c r="L12" s="11">
        <f>SUM(I12:K12)</f>
        <v>25470.65</v>
      </c>
      <c r="M12" s="25">
        <v>13043.6</v>
      </c>
      <c r="N12" s="25">
        <v>7588.07</v>
      </c>
      <c r="O12" s="25">
        <v>10379.92</v>
      </c>
      <c r="P12" s="11">
        <f>SUM(M12:O12)</f>
        <v>31011.589999999997</v>
      </c>
      <c r="Q12" s="10">
        <v>10889.08</v>
      </c>
      <c r="R12" s="10">
        <v>12058.53</v>
      </c>
      <c r="S12" s="10">
        <v>15589.35</v>
      </c>
      <c r="T12" s="11">
        <f>SUM(Q12:S12)</f>
        <v>38536.96</v>
      </c>
      <c r="U12" s="1"/>
      <c r="V12" s="14">
        <f>C10-C14</f>
        <v>-52648.75</v>
      </c>
    </row>
    <row r="13" spans="1:21" ht="28.5" customHeight="1">
      <c r="A13" s="8" t="s">
        <v>28</v>
      </c>
      <c r="B13" s="9" t="s">
        <v>50</v>
      </c>
      <c r="C13" s="10">
        <v>437384.41</v>
      </c>
      <c r="D13" s="10">
        <f>H13+L13+P13+T13</f>
        <v>461822.69</v>
      </c>
      <c r="E13" s="26">
        <f>E10-E12</f>
        <v>35095</v>
      </c>
      <c r="F13" s="26">
        <f>F10-F12</f>
        <v>35940.5</v>
      </c>
      <c r="G13" s="26">
        <f>G10-G12</f>
        <v>35487.7</v>
      </c>
      <c r="H13" s="11">
        <f>E13+F13+G13</f>
        <v>106523.2</v>
      </c>
      <c r="I13" s="10">
        <f>I10-I12</f>
        <v>32987.35</v>
      </c>
      <c r="J13" s="10">
        <f>J10-J12</f>
        <v>30650.100000000002</v>
      </c>
      <c r="K13" s="10">
        <f>K10-K12</f>
        <v>34032.5</v>
      </c>
      <c r="L13" s="11">
        <f>I13+J13+K13</f>
        <v>97669.95</v>
      </c>
      <c r="M13" s="35">
        <f>M10-M12</f>
        <v>23073.870000000003</v>
      </c>
      <c r="N13" s="35">
        <f>N10-N12</f>
        <v>23389.1</v>
      </c>
      <c r="O13" s="35">
        <f>O10-O12</f>
        <v>33369.060000000005</v>
      </c>
      <c r="P13" s="11">
        <f>M13+N13+O13</f>
        <v>79832.03</v>
      </c>
      <c r="Q13" s="10">
        <f>Q10-Q12</f>
        <v>54842.7</v>
      </c>
      <c r="R13" s="10">
        <f>R10-R12</f>
        <v>89665.36</v>
      </c>
      <c r="S13" s="10">
        <f>S10-S12</f>
        <v>33289.450000000004</v>
      </c>
      <c r="T13" s="11">
        <f>Q13+R13+S13</f>
        <v>177797.51</v>
      </c>
      <c r="U13" s="1"/>
    </row>
    <row r="14" spans="1:24" ht="48.75" customHeight="1">
      <c r="A14" s="12" t="s">
        <v>29</v>
      </c>
      <c r="B14" s="13" t="s">
        <v>51</v>
      </c>
      <c r="C14" s="11">
        <f>C20+C26+C29+C32+C36</f>
        <v>602478.15</v>
      </c>
      <c r="D14" s="11">
        <f>SUM(D15:D18)</f>
        <v>628773.88093</v>
      </c>
      <c r="E14" s="11">
        <f aca="true" t="shared" si="0" ref="E14:T14">SUM(E15:E18)</f>
        <v>24645.60295</v>
      </c>
      <c r="F14" s="11">
        <f t="shared" si="0"/>
        <v>41367.248159999996</v>
      </c>
      <c r="G14" s="11">
        <f t="shared" si="0"/>
        <v>52979.77431</v>
      </c>
      <c r="H14" s="11">
        <f>SUM(H15:H18)</f>
        <v>123647.84194999999</v>
      </c>
      <c r="I14" s="11">
        <f t="shared" si="0"/>
        <v>69756.04339</v>
      </c>
      <c r="J14" s="11">
        <f>SUM(J15:J18)</f>
        <v>65762.307</v>
      </c>
      <c r="K14" s="11">
        <f t="shared" si="0"/>
        <v>52679.962999999996</v>
      </c>
      <c r="L14" s="11">
        <f t="shared" si="0"/>
        <v>192029.40739</v>
      </c>
      <c r="M14" s="11">
        <f t="shared" si="0"/>
        <v>26221.233999999997</v>
      </c>
      <c r="N14" s="11">
        <f t="shared" si="0"/>
        <v>60472.57200000001</v>
      </c>
      <c r="O14" s="11">
        <f t="shared" si="0"/>
        <v>40804.367</v>
      </c>
      <c r="P14" s="11">
        <f>SUM(P15:P18)</f>
        <v>134390.663</v>
      </c>
      <c r="Q14" s="11">
        <f t="shared" si="0"/>
        <v>84327.14000000001</v>
      </c>
      <c r="R14" s="11">
        <f t="shared" si="0"/>
        <v>36437.204</v>
      </c>
      <c r="S14" s="11">
        <f t="shared" si="0"/>
        <v>57318.074590000004</v>
      </c>
      <c r="T14" s="11">
        <f t="shared" si="0"/>
        <v>178705.96859</v>
      </c>
      <c r="U14" s="7">
        <f>H14+L14+P14</f>
        <v>450067.91234</v>
      </c>
      <c r="V14" s="14"/>
      <c r="X14" s="14">
        <f>U10-U14+55743.55268</f>
        <v>-36391.13966000001</v>
      </c>
    </row>
    <row r="15" spans="1:21" ht="29.25" customHeight="1">
      <c r="A15" s="8" t="s">
        <v>30</v>
      </c>
      <c r="B15" s="9" t="s">
        <v>52</v>
      </c>
      <c r="C15" s="11">
        <f>C21+C33</f>
        <v>63284.7</v>
      </c>
      <c r="D15" s="11">
        <f aca="true" t="shared" si="1" ref="D15:T15">D33+D21</f>
        <v>63284.704</v>
      </c>
      <c r="E15" s="11">
        <f t="shared" si="1"/>
        <v>6029</v>
      </c>
      <c r="F15" s="11">
        <f t="shared" si="1"/>
        <v>6951.9</v>
      </c>
      <c r="G15" s="11">
        <f t="shared" si="1"/>
        <v>9655.9</v>
      </c>
      <c r="H15" s="11">
        <f t="shared" si="1"/>
        <v>22636.8</v>
      </c>
      <c r="I15" s="11">
        <f t="shared" si="1"/>
        <v>0</v>
      </c>
      <c r="J15" s="11">
        <f t="shared" si="1"/>
        <v>1531</v>
      </c>
      <c r="K15" s="11">
        <f t="shared" si="1"/>
        <v>4700</v>
      </c>
      <c r="L15" s="11">
        <f t="shared" si="1"/>
        <v>6231</v>
      </c>
      <c r="M15" s="11">
        <f t="shared" si="1"/>
        <v>3093</v>
      </c>
      <c r="N15" s="11">
        <f t="shared" si="1"/>
        <v>2998</v>
      </c>
      <c r="O15" s="11">
        <f t="shared" si="1"/>
        <v>4700</v>
      </c>
      <c r="P15" s="11">
        <f t="shared" si="1"/>
        <v>10791</v>
      </c>
      <c r="Q15" s="11">
        <f t="shared" si="1"/>
        <v>4903.2</v>
      </c>
      <c r="R15" s="11">
        <f t="shared" si="1"/>
        <v>4498</v>
      </c>
      <c r="S15" s="11">
        <f t="shared" si="1"/>
        <v>14224.704</v>
      </c>
      <c r="T15" s="11">
        <f t="shared" si="1"/>
        <v>23625.904</v>
      </c>
      <c r="U15" s="7">
        <f>H14+L14+P14+T14</f>
        <v>628773.88093</v>
      </c>
    </row>
    <row r="16" spans="1:21" ht="106.5" customHeight="1">
      <c r="A16" s="8" t="s">
        <v>31</v>
      </c>
      <c r="B16" s="9" t="s">
        <v>53</v>
      </c>
      <c r="C16" s="11">
        <f>C27+C30</f>
        <v>254753.294</v>
      </c>
      <c r="D16" s="11">
        <f>D22+D30+D27</f>
        <v>256325.49942</v>
      </c>
      <c r="E16" s="11">
        <f aca="true" t="shared" si="2" ref="E16:Q16">E22+E30</f>
        <v>10899.87</v>
      </c>
      <c r="F16" s="11">
        <f t="shared" si="2"/>
        <v>22490.12</v>
      </c>
      <c r="G16" s="11">
        <f t="shared" si="2"/>
        <v>26507.54239</v>
      </c>
      <c r="H16" s="11">
        <f>H22+H30+H27</f>
        <v>64552.74891999999</v>
      </c>
      <c r="I16" s="11">
        <f t="shared" si="2"/>
        <v>28429.57</v>
      </c>
      <c r="J16" s="11">
        <f t="shared" si="2"/>
        <v>24365.49</v>
      </c>
      <c r="K16" s="11">
        <f t="shared" si="2"/>
        <v>30264.5805</v>
      </c>
      <c r="L16" s="11">
        <f>L22+L30+L27</f>
        <v>88104.04049999999</v>
      </c>
      <c r="M16" s="11">
        <f t="shared" si="2"/>
        <v>10745.85</v>
      </c>
      <c r="N16" s="11">
        <f t="shared" si="2"/>
        <v>11814.12</v>
      </c>
      <c r="O16" s="11">
        <f t="shared" si="2"/>
        <v>14979.01</v>
      </c>
      <c r="P16" s="11">
        <f>P22+P30+P27</f>
        <v>42304.380000000005</v>
      </c>
      <c r="Q16" s="11">
        <f t="shared" si="2"/>
        <v>19386.49</v>
      </c>
      <c r="R16" s="11">
        <f>R22+R30+R27</f>
        <v>20539.579999999998</v>
      </c>
      <c r="S16" s="11">
        <f>S22+S30+S27</f>
        <v>19898.960000000003</v>
      </c>
      <c r="T16" s="11">
        <f>T22+T30+T27</f>
        <v>61364.33</v>
      </c>
      <c r="U16" s="7"/>
    </row>
    <row r="17" spans="1:22" ht="52.5" customHeight="1">
      <c r="A17" s="8" t="s">
        <v>32</v>
      </c>
      <c r="B17" s="9" t="s">
        <v>54</v>
      </c>
      <c r="C17" s="11">
        <f>C34</f>
        <v>27.5</v>
      </c>
      <c r="D17" s="11">
        <f aca="true" t="shared" si="3" ref="D17:S17">D34</f>
        <v>27.5</v>
      </c>
      <c r="E17" s="11">
        <f t="shared" si="3"/>
        <v>0</v>
      </c>
      <c r="F17" s="11">
        <f t="shared" si="3"/>
        <v>0</v>
      </c>
      <c r="G17" s="11">
        <f t="shared" si="3"/>
        <v>1.97</v>
      </c>
      <c r="H17" s="11">
        <f t="shared" si="3"/>
        <v>1.97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1">
        <f t="shared" si="3"/>
        <v>25.53</v>
      </c>
      <c r="T17" s="11">
        <f>T34</f>
        <v>25.53</v>
      </c>
      <c r="U17" s="1"/>
      <c r="V17" s="14"/>
    </row>
    <row r="18" spans="1:21" ht="14.25" customHeight="1">
      <c r="A18" s="8" t="s">
        <v>33</v>
      </c>
      <c r="B18" s="9" t="s">
        <v>55</v>
      </c>
      <c r="C18" s="11">
        <f>C23+C28+C31+C35+C36</f>
        <v>284412.65599999996</v>
      </c>
      <c r="D18" s="11">
        <f>D23+D31+D35+D28+D36</f>
        <v>309136.17751</v>
      </c>
      <c r="E18" s="11">
        <f aca="true" t="shared" si="4" ref="E18:T18">E23+E31+E35+E28+E36</f>
        <v>7716.73295</v>
      </c>
      <c r="F18" s="11">
        <f t="shared" si="4"/>
        <v>11925.228159999999</v>
      </c>
      <c r="G18" s="11">
        <f t="shared" si="4"/>
        <v>16814.361920000003</v>
      </c>
      <c r="H18" s="11">
        <f t="shared" si="4"/>
        <v>36456.32303</v>
      </c>
      <c r="I18" s="11">
        <f t="shared" si="4"/>
        <v>41326.47339</v>
      </c>
      <c r="J18" s="11">
        <f t="shared" si="4"/>
        <v>39865.817</v>
      </c>
      <c r="K18" s="11">
        <f t="shared" si="4"/>
        <v>17715.3825</v>
      </c>
      <c r="L18" s="11">
        <f t="shared" si="4"/>
        <v>97694.36689</v>
      </c>
      <c r="M18" s="11">
        <f t="shared" si="4"/>
        <v>12382.383999999998</v>
      </c>
      <c r="N18" s="11">
        <f t="shared" si="4"/>
        <v>45660.452000000005</v>
      </c>
      <c r="O18" s="11">
        <f t="shared" si="4"/>
        <v>21125.356999999996</v>
      </c>
      <c r="P18" s="11">
        <f t="shared" si="4"/>
        <v>81295.28300000001</v>
      </c>
      <c r="Q18" s="11">
        <f t="shared" si="4"/>
        <v>60037.450000000004</v>
      </c>
      <c r="R18" s="11">
        <f t="shared" si="4"/>
        <v>11399.624000000002</v>
      </c>
      <c r="S18" s="11">
        <f t="shared" si="4"/>
        <v>23168.880589999997</v>
      </c>
      <c r="T18" s="11">
        <f t="shared" si="4"/>
        <v>93690.20459</v>
      </c>
      <c r="U18" s="7">
        <f>H18+L18+P18+T18</f>
        <v>309136.17751</v>
      </c>
    </row>
    <row r="19" spans="1:21" ht="51.75" customHeight="1">
      <c r="A19" s="8" t="s">
        <v>34</v>
      </c>
      <c r="B19" s="13"/>
      <c r="C19" s="10"/>
      <c r="D19" s="10"/>
      <c r="E19" s="10"/>
      <c r="F19" s="10"/>
      <c r="G19" s="10"/>
      <c r="H19" s="11"/>
      <c r="I19" s="10"/>
      <c r="J19" s="10"/>
      <c r="K19" s="10"/>
      <c r="L19" s="11"/>
      <c r="M19" s="10"/>
      <c r="N19" s="10"/>
      <c r="O19" s="10"/>
      <c r="P19" s="11"/>
      <c r="Q19" s="10"/>
      <c r="R19" s="10"/>
      <c r="S19" s="10"/>
      <c r="T19" s="11"/>
      <c r="U19" s="1"/>
    </row>
    <row r="20" spans="1:21" ht="27.75" customHeight="1">
      <c r="A20" s="27" t="s">
        <v>35</v>
      </c>
      <c r="B20" s="32"/>
      <c r="C20" s="29">
        <v>205422.41</v>
      </c>
      <c r="D20" s="29">
        <f>D21+D22+D23</f>
        <v>228129.4083</v>
      </c>
      <c r="E20" s="29">
        <v>3120.85091</v>
      </c>
      <c r="F20" s="29">
        <v>7723.03</v>
      </c>
      <c r="G20" s="29">
        <v>10346.78</v>
      </c>
      <c r="H20" s="29">
        <f>H22+H23+H21</f>
        <v>21190.66091</v>
      </c>
      <c r="I20" s="29">
        <v>28845.92339</v>
      </c>
      <c r="J20" s="29">
        <v>33323.454</v>
      </c>
      <c r="K20" s="29">
        <v>10939.43</v>
      </c>
      <c r="L20" s="29">
        <f>L22+L23+L21</f>
        <v>73108.80739</v>
      </c>
      <c r="M20" s="29">
        <v>5699.33</v>
      </c>
      <c r="N20" s="29">
        <v>39158.33</v>
      </c>
      <c r="O20" s="29">
        <v>14936.03</v>
      </c>
      <c r="P20" s="29">
        <f>P22+P23+P21</f>
        <v>59793.69</v>
      </c>
      <c r="Q20" s="29">
        <v>55934.33</v>
      </c>
      <c r="R20" s="29">
        <v>6927</v>
      </c>
      <c r="S20" s="29">
        <v>11174.92</v>
      </c>
      <c r="T20" s="29">
        <f>T22+T23+T21</f>
        <v>74036.25</v>
      </c>
      <c r="U20" s="7">
        <f>H20+L20</f>
        <v>94299.46830000001</v>
      </c>
    </row>
    <row r="21" spans="1:21" ht="27" customHeight="1">
      <c r="A21" s="30" t="s">
        <v>30</v>
      </c>
      <c r="B21" s="28" t="s">
        <v>52</v>
      </c>
      <c r="C21" s="31">
        <v>9500</v>
      </c>
      <c r="D21" s="31">
        <f>H21+L21+P21+T21</f>
        <v>9500</v>
      </c>
      <c r="E21" s="31">
        <v>0</v>
      </c>
      <c r="F21" s="31">
        <v>1993.9</v>
      </c>
      <c r="G21" s="31">
        <v>3194.9</v>
      </c>
      <c r="H21" s="29">
        <f>SUM(E21:G21)</f>
        <v>5188.8</v>
      </c>
      <c r="I21" s="31">
        <v>0</v>
      </c>
      <c r="J21" s="31">
        <v>0</v>
      </c>
      <c r="K21" s="31">
        <v>0</v>
      </c>
      <c r="L21" s="29">
        <f>I21+J21+K21</f>
        <v>0</v>
      </c>
      <c r="M21" s="33">
        <v>0</v>
      </c>
      <c r="N21" s="31"/>
      <c r="O21" s="31"/>
      <c r="P21" s="29">
        <f>SUM(M21:O21)</f>
        <v>0</v>
      </c>
      <c r="Q21" s="31">
        <v>1811.2</v>
      </c>
      <c r="R21" s="31">
        <v>1500</v>
      </c>
      <c r="S21" s="31">
        <v>1000</v>
      </c>
      <c r="T21" s="29">
        <f>SUM(Q21:S21)</f>
        <v>4311.2</v>
      </c>
      <c r="U21" s="1"/>
    </row>
    <row r="22" spans="1:22" ht="102">
      <c r="A22" s="30" t="s">
        <v>31</v>
      </c>
      <c r="B22" s="28" t="s">
        <v>53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29">
        <f>E22+F22+G22</f>
        <v>0</v>
      </c>
      <c r="I22" s="31">
        <v>0</v>
      </c>
      <c r="J22" s="31">
        <v>0</v>
      </c>
      <c r="K22" s="31">
        <v>0</v>
      </c>
      <c r="L22" s="29">
        <f>SUM(I22:K22)</f>
        <v>0</v>
      </c>
      <c r="M22" s="31">
        <v>0</v>
      </c>
      <c r="N22" s="31">
        <v>0</v>
      </c>
      <c r="O22" s="31">
        <v>0</v>
      </c>
      <c r="P22" s="29">
        <f>SUM(M22:O22)</f>
        <v>0</v>
      </c>
      <c r="Q22" s="31">
        <v>0</v>
      </c>
      <c r="R22" s="31">
        <v>0</v>
      </c>
      <c r="S22" s="31">
        <v>0</v>
      </c>
      <c r="T22" s="29">
        <f>SUM(Q22:S22)</f>
        <v>0</v>
      </c>
      <c r="U22" s="7"/>
      <c r="V22" s="14"/>
    </row>
    <row r="23" spans="1:21" ht="13.5" customHeight="1">
      <c r="A23" s="30" t="s">
        <v>33</v>
      </c>
      <c r="B23" s="28" t="s">
        <v>55</v>
      </c>
      <c r="C23" s="10">
        <f>C20-C21</f>
        <v>195922.41</v>
      </c>
      <c r="D23" s="31">
        <f>H23+L23+P23+T23</f>
        <v>218629.4083</v>
      </c>
      <c r="E23" s="31">
        <f>E20-E21-E22</f>
        <v>3120.85091</v>
      </c>
      <c r="F23" s="31">
        <f>F20-F21-F22</f>
        <v>5729.129999999999</v>
      </c>
      <c r="G23" s="31">
        <f>G20-G21-G22</f>
        <v>7151.880000000001</v>
      </c>
      <c r="H23" s="29">
        <f>E23+F23+G23</f>
        <v>16001.86091</v>
      </c>
      <c r="I23" s="31">
        <f>I20-I21-I22</f>
        <v>28845.92339</v>
      </c>
      <c r="J23" s="31">
        <f>J20-J21-J22</f>
        <v>33323.454</v>
      </c>
      <c r="K23" s="31">
        <f>K20-K21-K22</f>
        <v>10939.43</v>
      </c>
      <c r="L23" s="29">
        <f>SUM(I23:K23)</f>
        <v>73108.80739</v>
      </c>
      <c r="M23" s="31">
        <f>M20-M21-M22</f>
        <v>5699.33</v>
      </c>
      <c r="N23" s="31">
        <f>N20-N21-N22</f>
        <v>39158.33</v>
      </c>
      <c r="O23" s="31">
        <f>O20-O21-O22</f>
        <v>14936.03</v>
      </c>
      <c r="P23" s="29">
        <f>SUM(M23:O23)</f>
        <v>59793.69</v>
      </c>
      <c r="Q23" s="31">
        <f>Q20-Q21-Q22</f>
        <v>54123.130000000005</v>
      </c>
      <c r="R23" s="31">
        <f>R20-R21-R22</f>
        <v>5427</v>
      </c>
      <c r="S23" s="31">
        <f>S20-S21-S22</f>
        <v>10174.92</v>
      </c>
      <c r="T23" s="29">
        <f>SUM(Q23:S23)</f>
        <v>69725.05</v>
      </c>
      <c r="U23" s="1"/>
    </row>
    <row r="24" spans="1:21" ht="52.5" customHeight="1" hidden="1">
      <c r="A24" s="15" t="s">
        <v>36</v>
      </c>
      <c r="B24" s="9"/>
      <c r="C24" s="11">
        <f>C25</f>
        <v>0</v>
      </c>
      <c r="D24" s="11">
        <f aca="true" t="shared" si="5" ref="D24:T24">D25</f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5"/>
        <v>0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7"/>
    </row>
    <row r="25" spans="1:21" ht="52.5" customHeight="1" hidden="1">
      <c r="A25" s="8" t="s">
        <v>33</v>
      </c>
      <c r="B25" s="9">
        <v>250</v>
      </c>
      <c r="C25" s="10">
        <v>0</v>
      </c>
      <c r="D25" s="10">
        <f>H25+L25+P25+T25</f>
        <v>0</v>
      </c>
      <c r="E25" s="10">
        <v>0</v>
      </c>
      <c r="F25" s="10">
        <v>0</v>
      </c>
      <c r="G25" s="10">
        <v>0</v>
      </c>
      <c r="H25" s="11">
        <f>SUM(E25:G25)</f>
        <v>0</v>
      </c>
      <c r="I25" s="10">
        <v>0</v>
      </c>
      <c r="J25" s="10">
        <v>0</v>
      </c>
      <c r="K25" s="10">
        <v>0</v>
      </c>
      <c r="L25" s="11">
        <f>SUM(I25:K25)</f>
        <v>0</v>
      </c>
      <c r="M25" s="10">
        <v>0</v>
      </c>
      <c r="N25" s="10">
        <v>0</v>
      </c>
      <c r="O25" s="10">
        <v>0</v>
      </c>
      <c r="P25" s="11">
        <f>SUM(M25:O25)</f>
        <v>0</v>
      </c>
      <c r="Q25" s="10">
        <v>0</v>
      </c>
      <c r="R25" s="10">
        <v>0</v>
      </c>
      <c r="S25" s="10">
        <v>0</v>
      </c>
      <c r="T25" s="11">
        <f>SUM(Q25:S25)</f>
        <v>0</v>
      </c>
      <c r="U25" s="7"/>
    </row>
    <row r="26" spans="1:21" ht="52.5" customHeight="1">
      <c r="A26" s="15" t="s">
        <v>63</v>
      </c>
      <c r="B26" s="9"/>
      <c r="C26" s="11">
        <v>35263.49</v>
      </c>
      <c r="D26" s="11">
        <f>D27+D28</f>
        <v>37367</v>
      </c>
      <c r="E26" s="11">
        <v>2131.72</v>
      </c>
      <c r="F26" s="11">
        <v>3258.95</v>
      </c>
      <c r="G26" s="11">
        <v>3102.56</v>
      </c>
      <c r="H26" s="11">
        <f>E26+F26+G26</f>
        <v>8493.23</v>
      </c>
      <c r="I26" s="11">
        <v>3069.13</v>
      </c>
      <c r="J26" s="11">
        <v>3097</v>
      </c>
      <c r="K26" s="11">
        <v>2708.3</v>
      </c>
      <c r="L26" s="11">
        <f>I26+J26+K26</f>
        <v>8874.43</v>
      </c>
      <c r="M26" s="11">
        <v>2851.4</v>
      </c>
      <c r="N26" s="11">
        <v>6110.69</v>
      </c>
      <c r="O26" s="11">
        <v>2695.8</v>
      </c>
      <c r="P26" s="11">
        <f>SUM(M26:O26)</f>
        <v>11657.89</v>
      </c>
      <c r="Q26" s="11">
        <v>2827.3</v>
      </c>
      <c r="R26" s="11">
        <v>2688.2</v>
      </c>
      <c r="S26" s="11">
        <v>2825.95</v>
      </c>
      <c r="T26" s="11">
        <f>SUM(Q26:S26)</f>
        <v>8341.45</v>
      </c>
      <c r="U26" s="7">
        <f>H26+L26</f>
        <v>17367.66</v>
      </c>
    </row>
    <row r="27" spans="1:21" ht="120" customHeight="1">
      <c r="A27" s="8" t="s">
        <v>31</v>
      </c>
      <c r="B27" s="9"/>
      <c r="C27" s="10">
        <v>18991.5</v>
      </c>
      <c r="D27" s="10">
        <f>H27+L27+P27+T27</f>
        <v>19093.606529999997</v>
      </c>
      <c r="E27" s="10">
        <v>1277.39</v>
      </c>
      <c r="F27" s="10">
        <v>1636.63184</v>
      </c>
      <c r="G27" s="10">
        <v>1741.19469</v>
      </c>
      <c r="H27" s="11">
        <f>E27+F27+G27</f>
        <v>4655.216530000001</v>
      </c>
      <c r="I27" s="10">
        <v>1705.1</v>
      </c>
      <c r="J27" s="10">
        <v>1809</v>
      </c>
      <c r="K27" s="10">
        <v>1530.3</v>
      </c>
      <c r="L27" s="11">
        <f>I27+J27+K27</f>
        <v>5044.4</v>
      </c>
      <c r="M27" s="10">
        <v>1510.8</v>
      </c>
      <c r="N27" s="10">
        <v>1726.8</v>
      </c>
      <c r="O27" s="10">
        <v>1527.8</v>
      </c>
      <c r="P27" s="11">
        <f>M27+N27+O27</f>
        <v>4765.4</v>
      </c>
      <c r="Q27" s="10">
        <v>1539.3</v>
      </c>
      <c r="R27" s="10">
        <v>1532.8</v>
      </c>
      <c r="S27" s="10">
        <v>1556.49</v>
      </c>
      <c r="T27" s="11">
        <f>Q27+R27+S27</f>
        <v>4628.59</v>
      </c>
      <c r="U27" s="7"/>
    </row>
    <row r="28" spans="1:21" ht="51" customHeight="1">
      <c r="A28" s="8" t="s">
        <v>33</v>
      </c>
      <c r="B28" s="9"/>
      <c r="C28" s="10">
        <f>C26-C27</f>
        <v>16271.989999999998</v>
      </c>
      <c r="D28" s="10">
        <f>H28+L28+P28+T28</f>
        <v>18273.39347</v>
      </c>
      <c r="E28" s="10">
        <f>E26-E27</f>
        <v>854.3299999999997</v>
      </c>
      <c r="F28" s="10">
        <f>F26-F27</f>
        <v>1622.3181599999998</v>
      </c>
      <c r="G28" s="10">
        <f>G26-G27</f>
        <v>1361.36531</v>
      </c>
      <c r="H28" s="10">
        <f>H26-H27</f>
        <v>3838.013469999999</v>
      </c>
      <c r="I28" s="10">
        <v>1704.086</v>
      </c>
      <c r="J28" s="10">
        <v>1809</v>
      </c>
      <c r="K28" s="10">
        <v>1530.25</v>
      </c>
      <c r="L28" s="10">
        <f>L26-L27</f>
        <v>3830.0300000000007</v>
      </c>
      <c r="M28" s="10">
        <v>1510.8</v>
      </c>
      <c r="N28" s="10">
        <v>1726.8</v>
      </c>
      <c r="O28" s="10">
        <v>1527.8</v>
      </c>
      <c r="P28" s="10">
        <f>P26-P27</f>
        <v>6892.49</v>
      </c>
      <c r="Q28" s="10">
        <v>1539.3</v>
      </c>
      <c r="R28" s="10">
        <v>1532.8</v>
      </c>
      <c r="S28" s="10">
        <v>1556.51</v>
      </c>
      <c r="T28" s="10">
        <f>T26-T27</f>
        <v>3712.8600000000006</v>
      </c>
      <c r="U28" s="7"/>
    </row>
    <row r="29" spans="1:22" ht="54" customHeight="1">
      <c r="A29" s="27" t="s">
        <v>37</v>
      </c>
      <c r="B29" s="28"/>
      <c r="C29" s="29">
        <v>287950.8</v>
      </c>
      <c r="D29" s="29">
        <f>D30+D31</f>
        <v>289436.025</v>
      </c>
      <c r="E29" s="29">
        <v>14064.59</v>
      </c>
      <c r="F29" s="29">
        <v>26273.85</v>
      </c>
      <c r="G29" s="29">
        <v>33490.699</v>
      </c>
      <c r="H29" s="29">
        <f>H30+H31</f>
        <v>73829.139</v>
      </c>
      <c r="I29" s="29">
        <v>37970.774</v>
      </c>
      <c r="J29" s="29">
        <v>27916.593</v>
      </c>
      <c r="K29" s="29">
        <v>34271.023</v>
      </c>
      <c r="L29" s="29">
        <f>I29+J29+K29</f>
        <v>100158.39</v>
      </c>
      <c r="M29" s="29">
        <v>14521.844</v>
      </c>
      <c r="N29" s="29">
        <v>15191.182</v>
      </c>
      <c r="O29" s="29">
        <v>18584.277</v>
      </c>
      <c r="P29" s="29">
        <f>P30+P31</f>
        <v>48297.303</v>
      </c>
      <c r="Q29" s="29">
        <v>22719.25</v>
      </c>
      <c r="R29" s="29">
        <v>22399.344</v>
      </c>
      <c r="S29" s="29">
        <v>22032.599</v>
      </c>
      <c r="T29" s="29">
        <f>T30+T31</f>
        <v>67151.193</v>
      </c>
      <c r="U29" s="7">
        <f>H29+L29</f>
        <v>173987.52899999998</v>
      </c>
      <c r="V29" s="14"/>
    </row>
    <row r="30" spans="1:22" ht="102">
      <c r="A30" s="30" t="s">
        <v>31</v>
      </c>
      <c r="B30" s="28" t="s">
        <v>53</v>
      </c>
      <c r="C30" s="31">
        <v>235761.794</v>
      </c>
      <c r="D30" s="31">
        <f>H30+L30+P30+T30</f>
        <v>237231.89289000002</v>
      </c>
      <c r="E30" s="31">
        <v>10899.87</v>
      </c>
      <c r="F30" s="31">
        <v>22490.12</v>
      </c>
      <c r="G30" s="31">
        <v>26507.54239</v>
      </c>
      <c r="H30" s="29">
        <f>E30+F30+G30</f>
        <v>59897.53238999999</v>
      </c>
      <c r="I30" s="31">
        <v>28429.57</v>
      </c>
      <c r="J30" s="31">
        <v>24365.49</v>
      </c>
      <c r="K30" s="31">
        <v>30264.5805</v>
      </c>
      <c r="L30" s="29">
        <f>I30+J30+K30</f>
        <v>83059.6405</v>
      </c>
      <c r="M30" s="31">
        <v>10745.85</v>
      </c>
      <c r="N30" s="31">
        <v>11814.12</v>
      </c>
      <c r="O30" s="31">
        <v>14979.01</v>
      </c>
      <c r="P30" s="29">
        <f>SUM(M30:O30)</f>
        <v>37538.98</v>
      </c>
      <c r="Q30" s="31">
        <v>19386.49</v>
      </c>
      <c r="R30" s="31">
        <v>19006.78</v>
      </c>
      <c r="S30" s="31">
        <v>18342.47</v>
      </c>
      <c r="T30" s="29">
        <f>SUM(Q30:S30)</f>
        <v>56735.740000000005</v>
      </c>
      <c r="U30" s="7"/>
      <c r="V30" s="14"/>
    </row>
    <row r="31" spans="1:21" ht="37.5" customHeight="1">
      <c r="A31" s="30" t="s">
        <v>33</v>
      </c>
      <c r="B31" s="28" t="s">
        <v>55</v>
      </c>
      <c r="C31" s="31">
        <f>C29-C30</f>
        <v>52189.005999999994</v>
      </c>
      <c r="D31" s="31">
        <f>H31+L31+P31+T31</f>
        <v>52204.13210999999</v>
      </c>
      <c r="E31" s="31">
        <f>E29-E30</f>
        <v>3164.7199999999993</v>
      </c>
      <c r="F31" s="31">
        <f>F29-F30</f>
        <v>3783.7299999999996</v>
      </c>
      <c r="G31" s="31">
        <f>G29-G30</f>
        <v>6983.156610000002</v>
      </c>
      <c r="H31" s="29">
        <f>E31+F31+G31</f>
        <v>13931.60661</v>
      </c>
      <c r="I31" s="31">
        <f>I29-I30</f>
        <v>9541.203999999998</v>
      </c>
      <c r="J31" s="31">
        <f>J29-J30</f>
        <v>3551.102999999999</v>
      </c>
      <c r="K31" s="31">
        <f>K29-K30</f>
        <v>4006.442500000001</v>
      </c>
      <c r="L31" s="29">
        <f>I31+J31+K31</f>
        <v>17098.749499999998</v>
      </c>
      <c r="M31" s="31">
        <f>M29-M30</f>
        <v>3775.993999999999</v>
      </c>
      <c r="N31" s="31">
        <f>N29-N30</f>
        <v>3377.062</v>
      </c>
      <c r="O31" s="31">
        <f>O29-O30</f>
        <v>3605.266999999998</v>
      </c>
      <c r="P31" s="29">
        <f>SUM(M31:O31)</f>
        <v>10758.322999999997</v>
      </c>
      <c r="Q31" s="31">
        <f>Q29-Q30</f>
        <v>3332.7599999999984</v>
      </c>
      <c r="R31" s="31">
        <f>R29-R30</f>
        <v>3392.564000000002</v>
      </c>
      <c r="S31" s="31">
        <f>S29-S30</f>
        <v>3690.128999999997</v>
      </c>
      <c r="T31" s="29">
        <f>SUM(Q31:S31)</f>
        <v>10415.452999999998</v>
      </c>
      <c r="U31" s="1"/>
    </row>
    <row r="32" spans="1:21" ht="54.75" customHeight="1">
      <c r="A32" s="27" t="s">
        <v>38</v>
      </c>
      <c r="B32" s="28"/>
      <c r="C32" s="29">
        <v>72223.55</v>
      </c>
      <c r="D32" s="29">
        <f>D33+D34+D35</f>
        <v>72223.55204</v>
      </c>
      <c r="E32" s="29">
        <v>6605.83204</v>
      </c>
      <c r="F32" s="29">
        <v>5748.05</v>
      </c>
      <c r="G32" s="29">
        <v>7632.08</v>
      </c>
      <c r="H32" s="29">
        <f>SUM(H33:H35)</f>
        <v>19985.962040000002</v>
      </c>
      <c r="I32" s="29">
        <v>1073.5</v>
      </c>
      <c r="J32" s="29">
        <v>2551.5</v>
      </c>
      <c r="K32" s="29">
        <v>5777.5</v>
      </c>
      <c r="L32" s="29">
        <f>I32+J32+K32</f>
        <v>9402.5</v>
      </c>
      <c r="M32" s="29">
        <v>4327.5</v>
      </c>
      <c r="N32" s="29">
        <v>4234.5</v>
      </c>
      <c r="O32" s="29">
        <v>5594.5</v>
      </c>
      <c r="P32" s="29">
        <f>SUM(P33:P35)</f>
        <v>14156.5</v>
      </c>
      <c r="Q32" s="29">
        <v>3972.5</v>
      </c>
      <c r="R32" s="29">
        <v>3883.5</v>
      </c>
      <c r="S32" s="29">
        <v>20822.59</v>
      </c>
      <c r="T32" s="29">
        <f>SUM(T33:T35)</f>
        <v>28678.589999999997</v>
      </c>
      <c r="U32" s="7">
        <f>H32+L32</f>
        <v>29388.462040000002</v>
      </c>
    </row>
    <row r="33" spans="1:21" ht="33" customHeight="1">
      <c r="A33" s="30" t="s">
        <v>30</v>
      </c>
      <c r="B33" s="28" t="s">
        <v>52</v>
      </c>
      <c r="C33" s="31">
        <v>53784.7</v>
      </c>
      <c r="D33" s="31">
        <f>H33+L33+P33+T33</f>
        <v>53784.704</v>
      </c>
      <c r="E33" s="31">
        <v>6029</v>
      </c>
      <c r="F33" s="31">
        <v>4958</v>
      </c>
      <c r="G33" s="31">
        <v>6461</v>
      </c>
      <c r="H33" s="29">
        <f>SUM(E33:G33)</f>
        <v>17448</v>
      </c>
      <c r="I33" s="31">
        <v>0</v>
      </c>
      <c r="J33" s="31">
        <v>1531</v>
      </c>
      <c r="K33" s="31">
        <v>4700</v>
      </c>
      <c r="L33" s="29">
        <f>I33+J33+K33</f>
        <v>6231</v>
      </c>
      <c r="M33" s="31">
        <v>3093</v>
      </c>
      <c r="N33" s="31">
        <v>2998</v>
      </c>
      <c r="O33" s="31">
        <v>4700</v>
      </c>
      <c r="P33" s="29">
        <f>SUM(M33:O33)</f>
        <v>10791</v>
      </c>
      <c r="Q33" s="31">
        <v>3092</v>
      </c>
      <c r="R33" s="31">
        <v>2998</v>
      </c>
      <c r="S33" s="31">
        <v>13224.704</v>
      </c>
      <c r="T33" s="29">
        <f>SUM(Q33:S33)</f>
        <v>19314.703999999998</v>
      </c>
      <c r="U33" s="1"/>
    </row>
    <row r="34" spans="1:21" ht="55.5" customHeight="1">
      <c r="A34" s="30" t="s">
        <v>32</v>
      </c>
      <c r="B34" s="28" t="s">
        <v>54</v>
      </c>
      <c r="C34" s="31">
        <v>27.5</v>
      </c>
      <c r="D34" s="31">
        <f>H34+L34+P34+T34</f>
        <v>27.5</v>
      </c>
      <c r="E34" s="31">
        <v>0</v>
      </c>
      <c r="F34" s="31">
        <v>0</v>
      </c>
      <c r="G34" s="31">
        <v>1.97</v>
      </c>
      <c r="H34" s="29">
        <f>SUM(E34:G34)</f>
        <v>1.97</v>
      </c>
      <c r="I34" s="31">
        <v>0</v>
      </c>
      <c r="J34" s="31">
        <v>0</v>
      </c>
      <c r="K34" s="31">
        <v>0</v>
      </c>
      <c r="L34" s="29">
        <f>SUM(I34:K34)</f>
        <v>0</v>
      </c>
      <c r="M34" s="31">
        <v>0</v>
      </c>
      <c r="N34" s="31">
        <v>0</v>
      </c>
      <c r="O34" s="31">
        <v>0</v>
      </c>
      <c r="P34" s="29">
        <f>SUM(M34:O34)</f>
        <v>0</v>
      </c>
      <c r="Q34" s="31">
        <v>0</v>
      </c>
      <c r="R34" s="31">
        <v>0</v>
      </c>
      <c r="S34" s="31">
        <v>25.53</v>
      </c>
      <c r="T34" s="29">
        <f>SUM(Q34:S34)</f>
        <v>25.53</v>
      </c>
      <c r="U34" s="1"/>
    </row>
    <row r="35" spans="1:21" ht="18" customHeight="1">
      <c r="A35" s="30" t="s">
        <v>33</v>
      </c>
      <c r="B35" s="28" t="s">
        <v>55</v>
      </c>
      <c r="C35" s="31">
        <f>C32-C33-C34</f>
        <v>18411.350000000006</v>
      </c>
      <c r="D35" s="31">
        <f>H35++L35+P35+T35</f>
        <v>18411.34804</v>
      </c>
      <c r="E35" s="31">
        <f>E32-E33-E34</f>
        <v>576.8320400000002</v>
      </c>
      <c r="F35" s="31">
        <f>F32-F33-F34</f>
        <v>790.0500000000002</v>
      </c>
      <c r="G35" s="31">
        <f>G32-G33-G34</f>
        <v>1169.11</v>
      </c>
      <c r="H35" s="29">
        <f>SUM(E35:G35)</f>
        <v>2535.99204</v>
      </c>
      <c r="I35" s="31">
        <f>I32-I33-I34</f>
        <v>1073.5</v>
      </c>
      <c r="J35" s="31">
        <f>J32-J33-J34</f>
        <v>1020.5</v>
      </c>
      <c r="K35" s="31">
        <f>K32-K33-K34</f>
        <v>1077.5</v>
      </c>
      <c r="L35" s="29">
        <f>SUM(I35:K35)</f>
        <v>3171.5</v>
      </c>
      <c r="M35" s="31">
        <f>M32-M33-M34</f>
        <v>1234.5</v>
      </c>
      <c r="N35" s="31">
        <f>N32-N33-N34</f>
        <v>1236.5</v>
      </c>
      <c r="O35" s="31">
        <f>O32-O33-O34</f>
        <v>894.5</v>
      </c>
      <c r="P35" s="29">
        <f>SUM(M35:O35)</f>
        <v>3365.5</v>
      </c>
      <c r="Q35" s="31">
        <f>Q32-Q33-Q34</f>
        <v>880.5</v>
      </c>
      <c r="R35" s="31">
        <f>R32-R33-R34</f>
        <v>885.5</v>
      </c>
      <c r="S35" s="31">
        <f>S32-S33-S34</f>
        <v>7572.356000000001</v>
      </c>
      <c r="T35" s="29">
        <f>Q35+R35+S35</f>
        <v>9338.356</v>
      </c>
      <c r="U35" s="1"/>
    </row>
    <row r="36" spans="1:21" ht="54" customHeight="1">
      <c r="A36" s="27" t="s">
        <v>36</v>
      </c>
      <c r="B36" s="28"/>
      <c r="C36" s="29">
        <v>1617.9</v>
      </c>
      <c r="D36" s="29">
        <f>H36+L36+P36+T36</f>
        <v>1617.8955899999999</v>
      </c>
      <c r="E36" s="29"/>
      <c r="F36" s="29"/>
      <c r="G36" s="29">
        <v>148.85</v>
      </c>
      <c r="H36" s="29">
        <f>E36+F36+G36</f>
        <v>148.85</v>
      </c>
      <c r="I36" s="29">
        <v>161.76</v>
      </c>
      <c r="J36" s="29">
        <v>161.76</v>
      </c>
      <c r="K36" s="29">
        <v>161.76</v>
      </c>
      <c r="L36" s="29">
        <f>I36+J36+K36</f>
        <v>485.28</v>
      </c>
      <c r="M36" s="29">
        <v>161.76</v>
      </c>
      <c r="N36" s="29">
        <v>161.76</v>
      </c>
      <c r="O36" s="29">
        <v>161.76</v>
      </c>
      <c r="P36" s="29">
        <f>M36+N36+O36</f>
        <v>485.28</v>
      </c>
      <c r="Q36" s="29">
        <v>161.76</v>
      </c>
      <c r="R36" s="29">
        <v>161.76</v>
      </c>
      <c r="S36" s="29">
        <v>174.96559</v>
      </c>
      <c r="T36" s="29">
        <f>Q36+R36+S36</f>
        <v>498.48559</v>
      </c>
      <c r="U36" s="1"/>
    </row>
    <row r="37" spans="1:21" ht="24" customHeight="1">
      <c r="A37" s="12" t="s">
        <v>39</v>
      </c>
      <c r="B37" s="13" t="s">
        <v>56</v>
      </c>
      <c r="C37" s="11">
        <f aca="true" t="shared" si="6" ref="C37:S37">C10-C14</f>
        <v>-52648.75</v>
      </c>
      <c r="D37" s="11">
        <f t="shared" si="6"/>
        <v>-54506.19093000004</v>
      </c>
      <c r="E37" s="11">
        <f t="shared" si="6"/>
        <v>14901.21705</v>
      </c>
      <c r="F37" s="11">
        <f t="shared" si="6"/>
        <v>-4334.788159999996</v>
      </c>
      <c r="G37" s="11">
        <f t="shared" si="6"/>
        <v>-5610.064310000002</v>
      </c>
      <c r="H37" s="11">
        <f t="shared" si="6"/>
        <v>301.1480500000034</v>
      </c>
      <c r="I37" s="22">
        <f t="shared" si="6"/>
        <v>-27942.91339000001</v>
      </c>
      <c r="J37" s="11">
        <f t="shared" si="6"/>
        <v>-27686.657</v>
      </c>
      <c r="K37" s="11">
        <f t="shared" si="6"/>
        <v>-9428.142999999996</v>
      </c>
      <c r="L37" s="11">
        <f t="shared" si="6"/>
        <v>-68888.80739</v>
      </c>
      <c r="M37" s="11">
        <f t="shared" si="6"/>
        <v>9896.236000000004</v>
      </c>
      <c r="N37" s="11">
        <f t="shared" si="6"/>
        <v>-29495.40200000001</v>
      </c>
      <c r="O37" s="11">
        <f t="shared" si="6"/>
        <v>2944.613000000005</v>
      </c>
      <c r="P37" s="11">
        <f t="shared" si="6"/>
        <v>-23547.03300000001</v>
      </c>
      <c r="Q37" s="11">
        <f t="shared" si="6"/>
        <v>-18595.360000000015</v>
      </c>
      <c r="R37" s="11">
        <f t="shared" si="6"/>
        <v>65286.686</v>
      </c>
      <c r="S37" s="11">
        <f t="shared" si="6"/>
        <v>-8439.27459</v>
      </c>
      <c r="T37" s="11">
        <f>T10-T14-0.02</f>
        <v>37628.48141</v>
      </c>
      <c r="U37" s="1"/>
    </row>
    <row r="38" spans="1:21" ht="24" customHeight="1">
      <c r="A38" s="12" t="s">
        <v>62</v>
      </c>
      <c r="B38" s="13" t="s">
        <v>59</v>
      </c>
      <c r="C38" s="11"/>
      <c r="D38" s="11"/>
      <c r="E38" s="11"/>
      <c r="F38" s="11"/>
      <c r="G38" s="11"/>
      <c r="H38" s="11"/>
      <c r="I38" s="22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"/>
    </row>
    <row r="39" spans="1:21" ht="75.75" customHeight="1">
      <c r="A39" s="17" t="s">
        <v>40</v>
      </c>
      <c r="B39" s="13" t="s">
        <v>57</v>
      </c>
      <c r="C39" s="11">
        <v>0</v>
      </c>
      <c r="D39" s="11">
        <v>3000</v>
      </c>
      <c r="E39" s="18"/>
      <c r="F39" s="18"/>
      <c r="G39" s="18">
        <v>600</v>
      </c>
      <c r="H39" s="11">
        <f>SUM(E39:G39)</f>
        <v>600</v>
      </c>
      <c r="I39" s="18"/>
      <c r="J39" s="18"/>
      <c r="K39" s="18"/>
      <c r="L39" s="11">
        <f>I39+J39+K39</f>
        <v>0</v>
      </c>
      <c r="M39" s="11"/>
      <c r="N39" s="18"/>
      <c r="O39" s="18"/>
      <c r="P39" s="11">
        <f>M39+N39+O39</f>
        <v>0</v>
      </c>
      <c r="Q39" s="11"/>
      <c r="R39" s="18">
        <v>2400</v>
      </c>
      <c r="S39" s="11"/>
      <c r="T39" s="11">
        <f>Q39+R39+S39</f>
        <v>2400</v>
      </c>
      <c r="U39" s="1"/>
    </row>
    <row r="40" spans="1:21" ht="110.25" customHeight="1">
      <c r="A40" s="17" t="s">
        <v>41</v>
      </c>
      <c r="B40" s="13" t="s">
        <v>58</v>
      </c>
      <c r="C40" s="11">
        <f>C37+C38-C39</f>
        <v>-52648.75</v>
      </c>
      <c r="D40" s="11">
        <f>D37+D38-D39</f>
        <v>-57506.19093000004</v>
      </c>
      <c r="E40" s="11">
        <f aca="true" t="shared" si="7" ref="E40:T40">E37+E38-E39</f>
        <v>14901.21705</v>
      </c>
      <c r="F40" s="11">
        <f>F37+F38-F39</f>
        <v>-4334.788159999996</v>
      </c>
      <c r="G40" s="11">
        <f t="shared" si="7"/>
        <v>-6210.064310000002</v>
      </c>
      <c r="H40" s="11">
        <f t="shared" si="7"/>
        <v>-298.8519499999966</v>
      </c>
      <c r="I40" s="11">
        <f t="shared" si="7"/>
        <v>-27942.91339000001</v>
      </c>
      <c r="J40" s="11">
        <f t="shared" si="7"/>
        <v>-27686.657</v>
      </c>
      <c r="K40" s="11">
        <f t="shared" si="7"/>
        <v>-9428.142999999996</v>
      </c>
      <c r="L40" s="11">
        <f t="shared" si="7"/>
        <v>-68888.80739</v>
      </c>
      <c r="M40" s="11">
        <f t="shared" si="7"/>
        <v>9896.236000000004</v>
      </c>
      <c r="N40" s="11">
        <f t="shared" si="7"/>
        <v>-29495.40200000001</v>
      </c>
      <c r="O40" s="11">
        <f t="shared" si="7"/>
        <v>2944.613000000005</v>
      </c>
      <c r="P40" s="11">
        <f t="shared" si="7"/>
        <v>-23547.03300000001</v>
      </c>
      <c r="Q40" s="11">
        <f t="shared" si="7"/>
        <v>-18595.360000000015</v>
      </c>
      <c r="R40" s="11">
        <f t="shared" si="7"/>
        <v>62886.686</v>
      </c>
      <c r="S40" s="11">
        <f t="shared" si="7"/>
        <v>-8439.27459</v>
      </c>
      <c r="T40" s="11">
        <f t="shared" si="7"/>
        <v>35228.48141</v>
      </c>
      <c r="U40" s="1"/>
    </row>
    <row r="41" spans="1:20" ht="38.25">
      <c r="A41" s="17" t="s">
        <v>42</v>
      </c>
      <c r="B41" s="13">
        <v>1000</v>
      </c>
      <c r="C41" s="10">
        <v>0</v>
      </c>
      <c r="D41" s="10">
        <v>54506.191</v>
      </c>
      <c r="E41" s="10">
        <f>D41</f>
        <v>54506.191</v>
      </c>
      <c r="F41" s="10">
        <f>E42</f>
        <v>69407.40805</v>
      </c>
      <c r="G41" s="10">
        <f>F42</f>
        <v>65072.61989</v>
      </c>
      <c r="H41" s="11">
        <f>E41</f>
        <v>54506.191</v>
      </c>
      <c r="I41" s="10">
        <f>H42</f>
        <v>54207.33905</v>
      </c>
      <c r="J41" s="10">
        <f>I42</f>
        <v>26264.425659999994</v>
      </c>
      <c r="K41" s="10">
        <f>J42</f>
        <v>-1422.2313400000057</v>
      </c>
      <c r="L41" s="11">
        <f>I41</f>
        <v>54207.33905</v>
      </c>
      <c r="M41" s="10">
        <f>L42</f>
        <v>-14681.46834</v>
      </c>
      <c r="N41" s="10">
        <f>M42</f>
        <v>-4785.232339999995</v>
      </c>
      <c r="O41" s="10">
        <f>N42</f>
        <v>-34280.634340000004</v>
      </c>
      <c r="P41" s="11">
        <f>M41</f>
        <v>-14681.46834</v>
      </c>
      <c r="Q41" s="10">
        <f>P42</f>
        <v>-38228.50134000001</v>
      </c>
      <c r="R41" s="10">
        <f>Q42</f>
        <v>-56823.861340000025</v>
      </c>
      <c r="S41" s="10">
        <f>R42</f>
        <v>6062.824659999977</v>
      </c>
      <c r="T41" s="11">
        <f>Q41</f>
        <v>-38228.50134000001</v>
      </c>
    </row>
    <row r="42" spans="1:21" ht="38.25">
      <c r="A42" s="17" t="s">
        <v>43</v>
      </c>
      <c r="B42" s="13">
        <v>1100</v>
      </c>
      <c r="C42" s="10">
        <v>0</v>
      </c>
      <c r="D42" s="11">
        <f>T42</f>
        <v>-3000.0199300000095</v>
      </c>
      <c r="E42" s="11">
        <f>E41+E40</f>
        <v>69407.40805</v>
      </c>
      <c r="F42" s="11">
        <f>F41+F40</f>
        <v>65072.61989</v>
      </c>
      <c r="G42" s="11">
        <f aca="true" t="shared" si="8" ref="G42:O42">G41+G40</f>
        <v>58862.55558</v>
      </c>
      <c r="H42" s="11">
        <f t="shared" si="8"/>
        <v>54207.33905</v>
      </c>
      <c r="I42" s="11">
        <f t="shared" si="8"/>
        <v>26264.425659999994</v>
      </c>
      <c r="J42" s="11">
        <f t="shared" si="8"/>
        <v>-1422.2313400000057</v>
      </c>
      <c r="K42" s="11">
        <f t="shared" si="8"/>
        <v>-10850.374340000002</v>
      </c>
      <c r="L42" s="11">
        <f>L41+L40</f>
        <v>-14681.46834</v>
      </c>
      <c r="M42" s="11">
        <f t="shared" si="8"/>
        <v>-4785.232339999995</v>
      </c>
      <c r="N42" s="11">
        <f t="shared" si="8"/>
        <v>-34280.634340000004</v>
      </c>
      <c r="O42" s="11">
        <f t="shared" si="8"/>
        <v>-31336.02134</v>
      </c>
      <c r="P42" s="11">
        <f>P41+P40</f>
        <v>-38228.50134000001</v>
      </c>
      <c r="Q42" s="11">
        <f>Q41+Q40</f>
        <v>-56823.861340000025</v>
      </c>
      <c r="R42" s="11">
        <f>R41+R40</f>
        <v>6062.824659999977</v>
      </c>
      <c r="S42" s="11">
        <f>S41+S40</f>
        <v>-2376.4499300000243</v>
      </c>
      <c r="T42" s="11">
        <f>T41+T40</f>
        <v>-3000.0199300000095</v>
      </c>
      <c r="U42" s="1"/>
    </row>
    <row r="43" spans="1:21" ht="140.25">
      <c r="A43" s="17" t="s">
        <v>44</v>
      </c>
      <c r="B43" s="13">
        <v>1200</v>
      </c>
      <c r="C43" s="10"/>
      <c r="D43" s="16">
        <v>0</v>
      </c>
      <c r="E43" s="10">
        <f>E41-E42</f>
        <v>-14901.21705</v>
      </c>
      <c r="F43" s="10">
        <f aca="true" t="shared" si="9" ref="F43:O43">F41-F42</f>
        <v>4334.788159999996</v>
      </c>
      <c r="G43" s="10">
        <f t="shared" si="9"/>
        <v>6210.064310000002</v>
      </c>
      <c r="H43" s="10">
        <f t="shared" si="9"/>
        <v>298.8519499999966</v>
      </c>
      <c r="I43" s="10">
        <f t="shared" si="9"/>
        <v>27942.91339000001</v>
      </c>
      <c r="J43" s="10">
        <f t="shared" si="9"/>
        <v>27686.657</v>
      </c>
      <c r="K43" s="10">
        <f t="shared" si="9"/>
        <v>9428.142999999996</v>
      </c>
      <c r="L43" s="10">
        <f t="shared" si="9"/>
        <v>68888.80739</v>
      </c>
      <c r="M43" s="10">
        <f t="shared" si="9"/>
        <v>-9896.236000000004</v>
      </c>
      <c r="N43" s="10">
        <f t="shared" si="9"/>
        <v>29495.40200000001</v>
      </c>
      <c r="O43" s="10">
        <f t="shared" si="9"/>
        <v>-2944.613000000005</v>
      </c>
      <c r="P43" s="10">
        <f>P41-P42</f>
        <v>23547.03300000001</v>
      </c>
      <c r="Q43" s="10">
        <f>Q41-Q42</f>
        <v>18595.360000000015</v>
      </c>
      <c r="R43" s="10">
        <f>R41-R42</f>
        <v>-62886.686</v>
      </c>
      <c r="S43" s="10">
        <f>S41-S42</f>
        <v>8439.27459</v>
      </c>
      <c r="T43" s="10">
        <f>T41-T42</f>
        <v>-35228.48141</v>
      </c>
      <c r="U43" s="1"/>
    </row>
    <row r="44" spans="1:21" ht="54" customHeight="1">
      <c r="A44" s="17" t="s">
        <v>45</v>
      </c>
      <c r="B44" s="47">
        <v>1300</v>
      </c>
      <c r="C44" s="46"/>
      <c r="D44" s="48">
        <v>0</v>
      </c>
      <c r="E44" s="46">
        <v>0</v>
      </c>
      <c r="F44" s="46">
        <v>0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5"/>
    </row>
    <row r="45" spans="1:21" ht="36.75" customHeight="1">
      <c r="A45" s="8" t="s">
        <v>46</v>
      </c>
      <c r="B45" s="47"/>
      <c r="C45" s="46"/>
      <c r="D45" s="48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5"/>
    </row>
    <row r="46" spans="1:21" ht="13.5" customHeight="1">
      <c r="A46" s="36" t="s">
        <v>67</v>
      </c>
      <c r="B46" s="36"/>
      <c r="C46" s="36"/>
      <c r="D46" s="36"/>
      <c r="E46" s="36"/>
      <c r="F46" s="36"/>
      <c r="G46" s="36"/>
      <c r="H46" s="36"/>
      <c r="I46" s="39"/>
      <c r="J46" s="41"/>
      <c r="K46" s="43" t="s">
        <v>68</v>
      </c>
      <c r="L46" s="43"/>
      <c r="M46" s="43"/>
      <c r="N46" s="43"/>
      <c r="O46" s="43"/>
      <c r="P46" s="43"/>
      <c r="Q46" s="45"/>
      <c r="R46" s="45"/>
      <c r="S46" s="45"/>
      <c r="T46" s="45"/>
      <c r="U46" s="38"/>
    </row>
    <row r="47" spans="1:21" ht="15" customHeight="1">
      <c r="A47" s="37"/>
      <c r="B47" s="37"/>
      <c r="C47" s="37"/>
      <c r="D47" s="37"/>
      <c r="E47" s="37"/>
      <c r="F47" s="37"/>
      <c r="G47" s="37"/>
      <c r="H47" s="37"/>
      <c r="I47" s="40"/>
      <c r="J47" s="42"/>
      <c r="K47" s="44"/>
      <c r="L47" s="44"/>
      <c r="M47" s="44"/>
      <c r="N47" s="44"/>
      <c r="O47" s="44"/>
      <c r="P47" s="44"/>
      <c r="Q47" s="38"/>
      <c r="R47" s="38"/>
      <c r="S47" s="38"/>
      <c r="T47" s="38"/>
      <c r="U47" s="38"/>
    </row>
    <row r="48" spans="1:21" ht="15" customHeight="1">
      <c r="A48" s="37"/>
      <c r="B48" s="37"/>
      <c r="C48" s="37"/>
      <c r="D48" s="37"/>
      <c r="E48" s="37"/>
      <c r="F48" s="37"/>
      <c r="G48" s="37"/>
      <c r="H48" s="37"/>
      <c r="I48" s="40"/>
      <c r="J48" s="42"/>
      <c r="K48" s="44"/>
      <c r="L48" s="44"/>
      <c r="M48" s="44"/>
      <c r="N48" s="44"/>
      <c r="O48" s="44"/>
      <c r="P48" s="44"/>
      <c r="Q48" s="38"/>
      <c r="R48" s="38"/>
      <c r="S48" s="38"/>
      <c r="T48" s="38"/>
      <c r="U48" s="38"/>
    </row>
    <row r="49" spans="1:21" ht="30" customHeight="1">
      <c r="A49" s="37"/>
      <c r="B49" s="37"/>
      <c r="C49" s="37"/>
      <c r="D49" s="37"/>
      <c r="E49" s="37"/>
      <c r="F49" s="37"/>
      <c r="G49" s="37"/>
      <c r="H49" s="37"/>
      <c r="I49" s="40"/>
      <c r="J49" s="42"/>
      <c r="K49" s="44"/>
      <c r="L49" s="44"/>
      <c r="M49" s="44"/>
      <c r="N49" s="44"/>
      <c r="O49" s="44"/>
      <c r="P49" s="44"/>
      <c r="Q49" s="38"/>
      <c r="R49" s="38"/>
      <c r="S49" s="38"/>
      <c r="T49" s="38"/>
      <c r="U49" s="38"/>
    </row>
    <row r="50" spans="1:2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"/>
    </row>
    <row r="52" spans="1:21" ht="12.75">
      <c r="A52" s="2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"/>
    </row>
    <row r="53" spans="2:21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"/>
    </row>
    <row r="57" ht="12.75">
      <c r="A57" s="34">
        <v>45026</v>
      </c>
    </row>
    <row r="58" ht="12.75">
      <c r="A58" s="1" t="s">
        <v>61</v>
      </c>
    </row>
    <row r="59" ht="12.75">
      <c r="A59" s="19" t="s">
        <v>60</v>
      </c>
    </row>
    <row r="60" ht="12.75">
      <c r="A60" s="21"/>
    </row>
    <row r="76" ht="12.75">
      <c r="A76" s="20"/>
    </row>
    <row r="77" ht="12.75">
      <c r="A77" s="21"/>
    </row>
    <row r="78" ht="12.75">
      <c r="A78" s="19"/>
    </row>
  </sheetData>
  <sheetProtection/>
  <mergeCells count="45"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  <mergeCell ref="E6:G7"/>
    <mergeCell ref="H6:H8"/>
    <mergeCell ref="I6:K7"/>
    <mergeCell ref="L6:L8"/>
    <mergeCell ref="M6:O7"/>
    <mergeCell ref="P6:P8"/>
    <mergeCell ref="B44:B45"/>
    <mergeCell ref="C44:C45"/>
    <mergeCell ref="D44:D45"/>
    <mergeCell ref="E44:E45"/>
    <mergeCell ref="F44:F45"/>
    <mergeCell ref="G44:G45"/>
    <mergeCell ref="U44:U45"/>
    <mergeCell ref="P44:P45"/>
    <mergeCell ref="Q44:Q45"/>
    <mergeCell ref="R44:R45"/>
    <mergeCell ref="O44:O45"/>
    <mergeCell ref="N44:N45"/>
    <mergeCell ref="H44:H45"/>
    <mergeCell ref="I44:I45"/>
    <mergeCell ref="S44:S45"/>
    <mergeCell ref="T44:T45"/>
    <mergeCell ref="J44:J45"/>
    <mergeCell ref="K44:K45"/>
    <mergeCell ref="L44:L45"/>
    <mergeCell ref="M44:M45"/>
    <mergeCell ref="A46:H49"/>
    <mergeCell ref="U46:U49"/>
    <mergeCell ref="I46:I49"/>
    <mergeCell ref="J46:J49"/>
    <mergeCell ref="K46:P49"/>
    <mergeCell ref="Q46:Q49"/>
    <mergeCell ref="R46:R49"/>
    <mergeCell ref="S46:S49"/>
    <mergeCell ref="T46:T49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48" r:id="rId1"/>
  <rowBreaks count="1" manualBreakCount="1">
    <brk id="3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2023-05-02T10:37:19Z</cp:lastPrinted>
  <dcterms:created xsi:type="dcterms:W3CDTF">2014-02-13T05:24:36Z</dcterms:created>
  <dcterms:modified xsi:type="dcterms:W3CDTF">2023-05-02T11:00:07Z</dcterms:modified>
  <cp:category/>
  <cp:version/>
  <cp:contentType/>
  <cp:contentStatus/>
</cp:coreProperties>
</file>