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250" windowHeight="12690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'Лист1'!$A$1:$T$77</definedName>
  </definedNames>
  <calcPr fullCalcOnLoad="1"/>
</workbook>
</file>

<file path=xl/sharedStrings.xml><?xml version="1.0" encoding="utf-8"?>
<sst xmlns="http://schemas.openxmlformats.org/spreadsheetml/2006/main" count="89" uniqueCount="70">
  <si>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</si>
  <si>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</si>
  <si>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</si>
  <si>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</si>
  <si>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</si>
  <si>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</si>
  <si>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</si>
  <si>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</si>
  <si>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</si>
  <si>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</si>
  <si>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</si>
  <si>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</si>
  <si>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</si>
  <si>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</si>
  <si>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</si>
  <si>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</si>
  <si>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</si>
  <si>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</si>
  <si>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</si>
  <si>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</si>
  <si>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</si>
  <si>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</si>
  <si>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</si>
  <si>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</si>
  <si>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</si>
  <si>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</si>
  <si>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</si>
  <si>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</si>
  <si>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</si>
  <si>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</si>
  <si>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</si>
  <si>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</si>
  <si>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обслуживание муниципального долга Муромского района (по ВР 700) </t>
  </si>
  <si>
    <t xml:space="preserve"> другие расходы </t>
  </si>
  <si>
    <t xml:space="preserve"> в том числе по главным распорядителям средств:</t>
  </si>
  <si>
    <t>Администрация района</t>
  </si>
  <si>
    <t>Совет народных депутатов</t>
  </si>
  <si>
    <t>Управление образования администрации района</t>
  </si>
  <si>
    <t>Финансовое управление администрации района</t>
  </si>
  <si>
    <t xml:space="preserve"> ДЕФИЦИТ (-), ПРОФИЦИТ (+) </t>
  </si>
  <si>
    <t xml:space="preserve"> Кассовые выплаты по источникам финансирования дефицита бюджета Муромского района-всего </t>
  </si>
  <si>
    <t>РЕЗУЛЬТАТ ОПЕРАЦИЙ (без операций по управлению средствами на едином счете бюджета района) (стр.0300+стр.0500-стр.0600)</t>
  </si>
  <si>
    <t>Остатки на едином счете бюджета района  на начало периода</t>
  </si>
  <si>
    <t>Остатки на едином счете бюджета  района на конец периода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</si>
  <si>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района)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</si>
  <si>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</si>
  <si>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учреждений (со счета 40601 на счет 40201)</t>
  </si>
  <si>
    <t xml:space="preserve"> </t>
  </si>
  <si>
    <t>0100</t>
  </si>
  <si>
    <t>0110</t>
  </si>
  <si>
    <t>0120</t>
  </si>
  <si>
    <t>0200</t>
  </si>
  <si>
    <t>0220</t>
  </si>
  <si>
    <t>0230</t>
  </si>
  <si>
    <t>0240</t>
  </si>
  <si>
    <t>0250</t>
  </si>
  <si>
    <t>0300</t>
  </si>
  <si>
    <t>0600</t>
  </si>
  <si>
    <t>0700</t>
  </si>
  <si>
    <t>0500</t>
  </si>
  <si>
    <t>8(49234) 2 69 95</t>
  </si>
  <si>
    <t>Исп О.С.Трофимова</t>
  </si>
  <si>
    <t>Кассовые поступления по источникам поступления дефицита бюджета Муромского района</t>
  </si>
  <si>
    <t>Начальник финансового управления администрации  района</t>
  </si>
  <si>
    <t>Г.А.Сафонова</t>
  </si>
  <si>
    <t>Управление социально-экономического развития</t>
  </si>
  <si>
    <t>Кассовый план исполнения бюджета  Муромского района на 2022 год</t>
  </si>
  <si>
    <t>Периодичность: ежеквартальная</t>
  </si>
  <si>
    <t>(по состоянию на 01.07.2022 год) первоначальный</t>
  </si>
  <si>
    <t>01,07,2022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</si>
</sst>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14" fontId="0" fillId="0" borderId="0" xfId="0" applyNumberFormat="1" applyFont="1" applyFill="1" applyAlignment="1">
      <alignment horizontal="left" vertical="center"/>
    </xf>
    <xf numFmtId="185" fontId="3" fillId="0" borderId="10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2" fontId="1" fillId="0" borderId="12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7"/>
  <sheetViews>
    <sheetView tabSelected="1" view="pageBreakPreview" zoomScaleSheetLayoutView="100" zoomScalePageLayoutView="0" workbookViewId="0" topLeftCell="A1">
      <pane ySplit="9" topLeftCell="A41" activePane="bottomLeft" state="frozen"/>
      <selection pane="topLeft" activeCell="A1" sqref="A1"/>
      <selection pane="bottomLeft" activeCell="A57" sqref="A57"/>
    </sheetView>
  </sheetViews>
  <sheetFormatPr defaultColWidth="9.00390625" defaultRowHeight="12.75"/>
  <cols>
    <col min="1" max="1" width="19.875" style="2" customWidth="1"/>
    <col min="2" max="2" width="4.375" style="2" customWidth="1"/>
    <col min="3" max="3" width="13.00390625" style="2" customWidth="1"/>
    <col min="4" max="4" width="23.625" style="2" customWidth="1"/>
    <col min="5" max="6" width="9.25390625" style="2" bestFit="1" customWidth="1"/>
    <col min="7" max="7" width="9.875" style="2" customWidth="1"/>
    <col min="8" max="8" width="9.625" style="2" bestFit="1" customWidth="1"/>
    <col min="9" max="9" width="9.375" style="2" customWidth="1"/>
    <col min="10" max="10" width="11.25390625" style="2" customWidth="1"/>
    <col min="11" max="14" width="9.25390625" style="2" bestFit="1" customWidth="1"/>
    <col min="15" max="15" width="10.625" style="2" customWidth="1"/>
    <col min="16" max="16" width="10.125" style="2" customWidth="1"/>
    <col min="17" max="17" width="9.375" style="2" customWidth="1"/>
    <col min="18" max="19" width="9.25390625" style="2" customWidth="1"/>
    <col min="20" max="20" width="11.375" style="2" customWidth="1"/>
    <col min="21" max="21" width="15.625" style="2" customWidth="1"/>
    <col min="22" max="22" width="9.625" style="2" bestFit="1" customWidth="1"/>
    <col min="23" max="16384" width="9.125" style="2" customWidth="1"/>
  </cols>
  <sheetData>
    <row r="1" spans="1:21" ht="18.75" customHeight="1">
      <c r="A1" s="37" t="s">
        <v>66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1"/>
    </row>
    <row r="2" spans="1:21" ht="18.75">
      <c r="A2" s="3"/>
      <c r="B2" s="3"/>
      <c r="C2" s="3"/>
      <c r="D2" s="4"/>
      <c r="E2" s="3"/>
      <c r="F2" s="36" t="s">
        <v>68</v>
      </c>
      <c r="G2" s="36"/>
      <c r="H2" s="36"/>
      <c r="I2" s="36"/>
      <c r="J2" s="36"/>
      <c r="K2" s="36"/>
      <c r="L2" s="36"/>
      <c r="M2" s="36"/>
      <c r="N2" s="36"/>
      <c r="O2" s="3"/>
      <c r="P2" s="3"/>
      <c r="Q2" s="3"/>
      <c r="R2" s="3"/>
      <c r="S2" s="3"/>
      <c r="T2" s="3"/>
      <c r="U2" s="1"/>
    </row>
    <row r="3" spans="1:21" ht="12.75" customHeight="1">
      <c r="A3" s="38" t="s">
        <v>67</v>
      </c>
      <c r="B3" s="38"/>
      <c r="C3" s="38"/>
      <c r="D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38" t="s">
        <v>0</v>
      </c>
      <c r="B4" s="38"/>
      <c r="C4" s="38"/>
      <c r="D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39" t="s">
        <v>1</v>
      </c>
      <c r="B6" s="39" t="s">
        <v>2</v>
      </c>
      <c r="C6" s="39" t="s">
        <v>3</v>
      </c>
      <c r="D6" s="39" t="s">
        <v>4</v>
      </c>
      <c r="E6" s="39" t="s">
        <v>5</v>
      </c>
      <c r="F6" s="39"/>
      <c r="G6" s="39"/>
      <c r="H6" s="39" t="s">
        <v>6</v>
      </c>
      <c r="I6" s="39" t="s">
        <v>7</v>
      </c>
      <c r="J6" s="39"/>
      <c r="K6" s="39"/>
      <c r="L6" s="39" t="s">
        <v>8</v>
      </c>
      <c r="M6" s="39" t="s">
        <v>9</v>
      </c>
      <c r="N6" s="39"/>
      <c r="O6" s="39"/>
      <c r="P6" s="39" t="s">
        <v>10</v>
      </c>
      <c r="Q6" s="39" t="s">
        <v>11</v>
      </c>
      <c r="R6" s="39"/>
      <c r="S6" s="39"/>
      <c r="T6" s="39" t="s">
        <v>12</v>
      </c>
      <c r="U6" s="1"/>
    </row>
    <row r="7" spans="1:21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1"/>
    </row>
    <row r="8" spans="1:21" ht="12.75">
      <c r="A8" s="39"/>
      <c r="B8" s="39"/>
      <c r="C8" s="39"/>
      <c r="D8" s="39"/>
      <c r="E8" s="6" t="s">
        <v>13</v>
      </c>
      <c r="F8" s="6" t="s">
        <v>14</v>
      </c>
      <c r="G8" s="6" t="s">
        <v>15</v>
      </c>
      <c r="H8" s="39"/>
      <c r="I8" s="6" t="s">
        <v>16</v>
      </c>
      <c r="J8" s="6" t="s">
        <v>17</v>
      </c>
      <c r="K8" s="6" t="s">
        <v>18</v>
      </c>
      <c r="L8" s="39"/>
      <c r="M8" s="6" t="s">
        <v>19</v>
      </c>
      <c r="N8" s="6" t="s">
        <v>20</v>
      </c>
      <c r="O8" s="6" t="s">
        <v>21</v>
      </c>
      <c r="P8" s="39"/>
      <c r="Q8" s="6" t="s">
        <v>22</v>
      </c>
      <c r="R8" s="6" t="s">
        <v>23</v>
      </c>
      <c r="S8" s="6" t="s">
        <v>24</v>
      </c>
      <c r="T8" s="39"/>
      <c r="U8" s="1"/>
    </row>
    <row r="9" spans="1:21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1"/>
    </row>
    <row r="10" spans="1:21" ht="36.75" customHeight="1">
      <c r="A10" s="12" t="s">
        <v>25</v>
      </c>
      <c r="B10" s="13" t="s">
        <v>48</v>
      </c>
      <c r="C10" s="11">
        <v>517221.3</v>
      </c>
      <c r="D10" s="11">
        <f>D12+D13</f>
        <v>518151.3999999999</v>
      </c>
      <c r="E10" s="11">
        <v>43229.38</v>
      </c>
      <c r="F10" s="11">
        <v>33182.7</v>
      </c>
      <c r="G10" s="11">
        <v>52133.54</v>
      </c>
      <c r="H10" s="11">
        <f>H12+H13</f>
        <v>128545.61999999998</v>
      </c>
      <c r="I10" s="11">
        <v>41557.37</v>
      </c>
      <c r="J10" s="11">
        <v>61507.28</v>
      </c>
      <c r="K10" s="11">
        <v>41224.5</v>
      </c>
      <c r="L10" s="11">
        <f>L12+L13+0.01</f>
        <v>144289.16</v>
      </c>
      <c r="M10" s="11">
        <v>57505.35</v>
      </c>
      <c r="N10" s="11">
        <v>66500.53</v>
      </c>
      <c r="O10" s="11">
        <v>29677.3</v>
      </c>
      <c r="P10" s="11">
        <f>P12+P13+0.01</f>
        <v>153683.19</v>
      </c>
      <c r="Q10" s="11">
        <v>33202.95</v>
      </c>
      <c r="R10" s="11">
        <v>36290.46</v>
      </c>
      <c r="S10" s="11">
        <v>22140.03</v>
      </c>
      <c r="T10" s="11">
        <f>T12+T13</f>
        <v>91633.43999999999</v>
      </c>
      <c r="U10" s="7"/>
    </row>
    <row r="11" spans="1:21" ht="18.75" customHeight="1">
      <c r="A11" s="8" t="s">
        <v>26</v>
      </c>
      <c r="B11" s="13"/>
      <c r="C11" s="11"/>
      <c r="D11" s="10"/>
      <c r="E11" s="23"/>
      <c r="F11" s="24"/>
      <c r="G11" s="10"/>
      <c r="H11" s="11"/>
      <c r="I11" s="10"/>
      <c r="J11" s="10"/>
      <c r="K11" s="10" t="s">
        <v>47</v>
      </c>
      <c r="L11" s="11"/>
      <c r="M11" s="10"/>
      <c r="N11" s="10"/>
      <c r="O11" s="10"/>
      <c r="P11" s="11"/>
      <c r="Q11" s="10"/>
      <c r="R11" s="10"/>
      <c r="S11" s="10"/>
      <c r="T11" s="11"/>
      <c r="U11" s="1"/>
    </row>
    <row r="12" spans="1:21" ht="26.25" customHeight="1">
      <c r="A12" s="8" t="s">
        <v>27</v>
      </c>
      <c r="B12" s="9" t="s">
        <v>49</v>
      </c>
      <c r="C12" s="10">
        <v>99912</v>
      </c>
      <c r="D12" s="10">
        <f>H12+L12+P12+T12+0.01</f>
        <v>99912</v>
      </c>
      <c r="E12" s="10">
        <v>8130.12</v>
      </c>
      <c r="F12" s="10">
        <v>7581.28</v>
      </c>
      <c r="G12" s="10">
        <v>16325.58</v>
      </c>
      <c r="H12" s="11">
        <f>SUM(E12:G12)</f>
        <v>32036.98</v>
      </c>
      <c r="I12" s="10">
        <v>11693.59</v>
      </c>
      <c r="J12" s="10">
        <v>6797.18</v>
      </c>
      <c r="K12" s="25">
        <v>8374.55</v>
      </c>
      <c r="L12" s="11">
        <f>SUM(I12:K12)</f>
        <v>26865.32</v>
      </c>
      <c r="M12" s="25">
        <v>5922.26</v>
      </c>
      <c r="N12" s="25">
        <v>5056.2</v>
      </c>
      <c r="O12" s="25">
        <v>5715</v>
      </c>
      <c r="P12" s="11">
        <f>SUM(M12:O12)</f>
        <v>16693.46</v>
      </c>
      <c r="Q12" s="10">
        <v>7889.3</v>
      </c>
      <c r="R12" s="10">
        <v>9084.3</v>
      </c>
      <c r="S12" s="10">
        <v>7342.63</v>
      </c>
      <c r="T12" s="11">
        <f>SUM(Q12:S12)</f>
        <v>24316.23</v>
      </c>
      <c r="U12" s="1"/>
    </row>
    <row r="13" spans="1:21" ht="28.5" customHeight="1">
      <c r="A13" s="8" t="s">
        <v>28</v>
      </c>
      <c r="B13" s="9" t="s">
        <v>50</v>
      </c>
      <c r="C13" s="10">
        <f>C10-C12</f>
        <v>417309.3</v>
      </c>
      <c r="D13" s="10">
        <f>H13+L13+P13+T13</f>
        <v>418239.3999999999</v>
      </c>
      <c r="E13" s="26">
        <f>E10-E12</f>
        <v>35099.259999999995</v>
      </c>
      <c r="F13" s="26">
        <f>F10-F12</f>
        <v>25601.42</v>
      </c>
      <c r="G13" s="26">
        <f>G10-G12</f>
        <v>35807.96</v>
      </c>
      <c r="H13" s="11">
        <f>E13+F13+G13</f>
        <v>96508.63999999998</v>
      </c>
      <c r="I13" s="10">
        <f>I10-I12</f>
        <v>29863.780000000002</v>
      </c>
      <c r="J13" s="10">
        <f>J10-J12</f>
        <v>54710.1</v>
      </c>
      <c r="K13" s="10">
        <f>K10-K12</f>
        <v>32849.95</v>
      </c>
      <c r="L13" s="11">
        <f>I13+J13+K13</f>
        <v>117423.83</v>
      </c>
      <c r="M13" s="35">
        <f>M10-M12</f>
        <v>51583.09</v>
      </c>
      <c r="N13" s="35">
        <f>N10-N12</f>
        <v>61444.33</v>
      </c>
      <c r="O13" s="35">
        <f>O10-O12</f>
        <v>23962.3</v>
      </c>
      <c r="P13" s="11">
        <f>M13+N13+O13</f>
        <v>136989.72</v>
      </c>
      <c r="Q13" s="10">
        <f>Q10-Q12</f>
        <v>25313.649999999998</v>
      </c>
      <c r="R13" s="10">
        <f>R10-R12</f>
        <v>27206.16</v>
      </c>
      <c r="S13" s="10">
        <f>S10-S12</f>
        <v>14797.399999999998</v>
      </c>
      <c r="T13" s="11">
        <f>Q13+R13+S13</f>
        <v>67317.20999999999</v>
      </c>
      <c r="U13" s="1"/>
    </row>
    <row r="14" spans="1:21" ht="48.75" customHeight="1">
      <c r="A14" s="12" t="s">
        <v>29</v>
      </c>
      <c r="B14" s="13" t="s">
        <v>51</v>
      </c>
      <c r="C14" s="11">
        <f>C20+C26+C29+C32-0.01</f>
        <v>570764.84702</v>
      </c>
      <c r="D14" s="11">
        <f>SUM(D15:D18)</f>
        <v>571694.95024</v>
      </c>
      <c r="E14" s="11">
        <f aca="true" t="shared" si="0" ref="E14:T14">SUM(E15:E18)</f>
        <v>33643.86524</v>
      </c>
      <c r="F14" s="11">
        <f t="shared" si="0"/>
        <v>29733.805</v>
      </c>
      <c r="G14" s="11">
        <f t="shared" si="0"/>
        <v>53416.56999999999</v>
      </c>
      <c r="H14" s="11">
        <f t="shared" si="0"/>
        <v>116794.24023999998</v>
      </c>
      <c r="I14" s="11">
        <f t="shared" si="0"/>
        <v>31706.233</v>
      </c>
      <c r="J14" s="11">
        <f>SUM(J15:J18)</f>
        <v>45830.971</v>
      </c>
      <c r="K14" s="11">
        <f t="shared" si="0"/>
        <v>55776.947</v>
      </c>
      <c r="L14" s="11">
        <f t="shared" si="0"/>
        <v>133314.151</v>
      </c>
      <c r="M14" s="11">
        <f t="shared" si="0"/>
        <v>58519.902</v>
      </c>
      <c r="N14" s="11">
        <f t="shared" si="0"/>
        <v>74533.832</v>
      </c>
      <c r="O14" s="11">
        <f t="shared" si="0"/>
        <v>38144.992</v>
      </c>
      <c r="P14" s="11">
        <f t="shared" si="0"/>
        <v>171198.726</v>
      </c>
      <c r="Q14" s="11">
        <f t="shared" si="0"/>
        <v>28842.353</v>
      </c>
      <c r="R14" s="11">
        <f t="shared" si="0"/>
        <v>25620.49</v>
      </c>
      <c r="S14" s="11">
        <f t="shared" si="0"/>
        <v>60483.520000000004</v>
      </c>
      <c r="T14" s="11">
        <f t="shared" si="0"/>
        <v>114946.36299999998</v>
      </c>
      <c r="U14" s="7">
        <f>H14+L14+P14+Q14</f>
        <v>450149.47024</v>
      </c>
    </row>
    <row r="15" spans="1:21" ht="29.25" customHeight="1">
      <c r="A15" s="8" t="s">
        <v>30</v>
      </c>
      <c r="B15" s="9" t="s">
        <v>52</v>
      </c>
      <c r="C15" s="11">
        <v>54735.94</v>
      </c>
      <c r="D15" s="11">
        <f aca="true" t="shared" si="1" ref="D15:T15">D33+D21</f>
        <v>64499.243</v>
      </c>
      <c r="E15" s="11">
        <f t="shared" si="1"/>
        <v>13796</v>
      </c>
      <c r="F15" s="11">
        <f t="shared" si="1"/>
        <v>1524.81</v>
      </c>
      <c r="G15" s="11">
        <f t="shared" si="1"/>
        <v>12708.583</v>
      </c>
      <c r="H15" s="11">
        <f t="shared" si="1"/>
        <v>28029.392999999996</v>
      </c>
      <c r="I15" s="11">
        <f t="shared" si="1"/>
        <v>2842</v>
      </c>
      <c r="J15" s="11">
        <f t="shared" si="1"/>
        <v>2841</v>
      </c>
      <c r="K15" s="11">
        <f t="shared" si="1"/>
        <v>4650</v>
      </c>
      <c r="L15" s="11">
        <f t="shared" si="1"/>
        <v>10333</v>
      </c>
      <c r="M15" s="11">
        <f t="shared" si="1"/>
        <v>1269</v>
      </c>
      <c r="N15" s="11">
        <f t="shared" si="1"/>
        <v>1997</v>
      </c>
      <c r="O15" s="11">
        <f t="shared" si="1"/>
        <v>1997</v>
      </c>
      <c r="P15" s="11">
        <f t="shared" si="1"/>
        <v>5263</v>
      </c>
      <c r="Q15" s="11">
        <f t="shared" si="1"/>
        <v>2960</v>
      </c>
      <c r="R15" s="11">
        <f t="shared" si="1"/>
        <v>2845</v>
      </c>
      <c r="S15" s="11">
        <f t="shared" si="1"/>
        <v>15068.85</v>
      </c>
      <c r="T15" s="11">
        <f t="shared" si="1"/>
        <v>20873.85</v>
      </c>
      <c r="U15" s="7"/>
    </row>
    <row r="16" spans="1:21" ht="106.5" customHeight="1">
      <c r="A16" s="8" t="s">
        <v>31</v>
      </c>
      <c r="B16" s="9" t="s">
        <v>53</v>
      </c>
      <c r="C16" s="11">
        <v>250406.78</v>
      </c>
      <c r="D16" s="11">
        <f>D22+D30+D27</f>
        <v>256464.18435999996</v>
      </c>
      <c r="E16" s="11">
        <f aca="true" t="shared" si="2" ref="E16:T16">E22+E30</f>
        <v>13823.34</v>
      </c>
      <c r="F16" s="11">
        <f t="shared" si="2"/>
        <v>19669.8064</v>
      </c>
      <c r="G16" s="11">
        <f t="shared" si="2"/>
        <v>24107.5</v>
      </c>
      <c r="H16" s="11">
        <f t="shared" si="2"/>
        <v>57600.6464</v>
      </c>
      <c r="I16" s="11">
        <f t="shared" si="2"/>
        <v>18627.46</v>
      </c>
      <c r="J16" s="11">
        <f t="shared" si="2"/>
        <v>21478.313</v>
      </c>
      <c r="K16" s="11">
        <f t="shared" si="2"/>
        <v>28474.98</v>
      </c>
      <c r="L16" s="11">
        <f t="shared" si="2"/>
        <v>68580.753</v>
      </c>
      <c r="M16" s="11">
        <f t="shared" si="2"/>
        <v>22560.13</v>
      </c>
      <c r="N16" s="11">
        <f t="shared" si="2"/>
        <v>16711.78</v>
      </c>
      <c r="O16" s="11">
        <f t="shared" si="2"/>
        <v>17930.41499</v>
      </c>
      <c r="P16" s="11">
        <f t="shared" si="2"/>
        <v>57202.32499000001</v>
      </c>
      <c r="Q16" s="11">
        <f t="shared" si="2"/>
        <v>15904.8</v>
      </c>
      <c r="R16" s="11">
        <f t="shared" si="2"/>
        <v>15084.25</v>
      </c>
      <c r="S16" s="11">
        <f t="shared" si="2"/>
        <v>17381.12</v>
      </c>
      <c r="T16" s="11">
        <f t="shared" si="2"/>
        <v>48370.17</v>
      </c>
      <c r="U16" s="7"/>
    </row>
    <row r="17" spans="1:22" ht="52.5" customHeight="1">
      <c r="A17" s="8" t="s">
        <v>32</v>
      </c>
      <c r="B17" s="9" t="s">
        <v>54</v>
      </c>
      <c r="C17" s="11">
        <f>C34</f>
        <v>6.4</v>
      </c>
      <c r="D17" s="11">
        <f aca="true" t="shared" si="3" ref="D17:S17">D34</f>
        <v>6.4</v>
      </c>
      <c r="E17" s="11">
        <f t="shared" si="3"/>
        <v>0</v>
      </c>
      <c r="F17" s="11">
        <f t="shared" si="3"/>
        <v>0</v>
      </c>
      <c r="G17" s="11">
        <f t="shared" si="3"/>
        <v>0</v>
      </c>
      <c r="H17" s="11">
        <f t="shared" si="3"/>
        <v>0</v>
      </c>
      <c r="I17" s="11">
        <f t="shared" si="3"/>
        <v>0</v>
      </c>
      <c r="J17" s="11">
        <f t="shared" si="3"/>
        <v>0</v>
      </c>
      <c r="K17" s="11">
        <f t="shared" si="3"/>
        <v>0</v>
      </c>
      <c r="L17" s="11">
        <f t="shared" si="3"/>
        <v>0</v>
      </c>
      <c r="M17" s="11">
        <f t="shared" si="3"/>
        <v>0</v>
      </c>
      <c r="N17" s="11">
        <f t="shared" si="3"/>
        <v>0</v>
      </c>
      <c r="O17" s="11">
        <f t="shared" si="3"/>
        <v>0</v>
      </c>
      <c r="P17" s="11">
        <f t="shared" si="3"/>
        <v>0</v>
      </c>
      <c r="Q17" s="11">
        <f t="shared" si="3"/>
        <v>0</v>
      </c>
      <c r="R17" s="11">
        <f t="shared" si="3"/>
        <v>0</v>
      </c>
      <c r="S17" s="11">
        <f t="shared" si="3"/>
        <v>6.4</v>
      </c>
      <c r="T17" s="11">
        <f>T34</f>
        <v>6.4</v>
      </c>
      <c r="U17" s="1"/>
      <c r="V17" s="14"/>
    </row>
    <row r="18" spans="1:21" ht="14.25" customHeight="1">
      <c r="A18" s="8" t="s">
        <v>33</v>
      </c>
      <c r="B18" s="9" t="s">
        <v>55</v>
      </c>
      <c r="C18" s="11">
        <v>246016.03</v>
      </c>
      <c r="D18" s="11">
        <f>D23+D31+D35+D28</f>
        <v>250725.12288</v>
      </c>
      <c r="E18" s="11">
        <f aca="true" t="shared" si="4" ref="E18:T18">E23+E25+E31+E35</f>
        <v>6024.525240000001</v>
      </c>
      <c r="F18" s="11">
        <f t="shared" si="4"/>
        <v>8539.188599999998</v>
      </c>
      <c r="G18" s="11">
        <f t="shared" si="4"/>
        <v>16600.486999999997</v>
      </c>
      <c r="H18" s="11">
        <f t="shared" si="4"/>
        <v>31164.200839999994</v>
      </c>
      <c r="I18" s="11">
        <f t="shared" si="4"/>
        <v>10236.773000000001</v>
      </c>
      <c r="J18" s="11">
        <f t="shared" si="4"/>
        <v>21511.658</v>
      </c>
      <c r="K18" s="11">
        <f t="shared" si="4"/>
        <v>22651.967000000004</v>
      </c>
      <c r="L18" s="11">
        <f t="shared" si="4"/>
        <v>54400.398</v>
      </c>
      <c r="M18" s="11">
        <f t="shared" si="4"/>
        <v>34690.772</v>
      </c>
      <c r="N18" s="11">
        <f t="shared" si="4"/>
        <v>55825.052</v>
      </c>
      <c r="O18" s="11">
        <f t="shared" si="4"/>
        <v>18217.577009999997</v>
      </c>
      <c r="P18" s="11">
        <f t="shared" si="4"/>
        <v>108733.40100999999</v>
      </c>
      <c r="Q18" s="11">
        <f t="shared" si="4"/>
        <v>9977.553</v>
      </c>
      <c r="R18" s="11">
        <f t="shared" si="4"/>
        <v>7691.240000000001</v>
      </c>
      <c r="S18" s="11">
        <f t="shared" si="4"/>
        <v>28027.15</v>
      </c>
      <c r="T18" s="11">
        <f t="shared" si="4"/>
        <v>45695.94300000001</v>
      </c>
      <c r="U18" s="1"/>
    </row>
    <row r="19" spans="1:21" ht="51.75" customHeight="1">
      <c r="A19" s="8" t="s">
        <v>34</v>
      </c>
      <c r="B19" s="13"/>
      <c r="C19" s="10"/>
      <c r="D19" s="10"/>
      <c r="E19" s="10"/>
      <c r="F19" s="10"/>
      <c r="G19" s="10"/>
      <c r="H19" s="11"/>
      <c r="I19" s="10"/>
      <c r="J19" s="10"/>
      <c r="K19" s="10"/>
      <c r="L19" s="11"/>
      <c r="M19" s="10"/>
      <c r="N19" s="10"/>
      <c r="O19" s="10"/>
      <c r="P19" s="11"/>
      <c r="Q19" s="10"/>
      <c r="R19" s="10"/>
      <c r="S19" s="10"/>
      <c r="T19" s="11"/>
      <c r="U19" s="1"/>
    </row>
    <row r="20" spans="1:21" ht="27.75" customHeight="1">
      <c r="A20" s="27" t="s">
        <v>35</v>
      </c>
      <c r="B20" s="32"/>
      <c r="C20" s="29">
        <v>193677.84702</v>
      </c>
      <c r="D20" s="29">
        <f>D21+D22+D23</f>
        <v>194626.94524</v>
      </c>
      <c r="E20" s="29">
        <v>8314.52524</v>
      </c>
      <c r="F20" s="29">
        <v>4776.66</v>
      </c>
      <c r="G20" s="29">
        <v>13772.46</v>
      </c>
      <c r="H20" s="29">
        <f>H22+H23+H21</f>
        <v>26863.645239999998</v>
      </c>
      <c r="I20" s="29">
        <v>5369.55</v>
      </c>
      <c r="J20" s="29">
        <v>17463.71</v>
      </c>
      <c r="K20" s="29">
        <v>14257.66</v>
      </c>
      <c r="L20" s="29">
        <f>L22+L23+L21</f>
        <v>37090.92</v>
      </c>
      <c r="M20" s="29">
        <v>22762.84</v>
      </c>
      <c r="N20" s="29">
        <v>52625.97</v>
      </c>
      <c r="O20" s="29">
        <v>14638.84</v>
      </c>
      <c r="P20" s="29">
        <f>P22+P23+P21</f>
        <v>90027.65</v>
      </c>
      <c r="Q20" s="29">
        <v>6185.94</v>
      </c>
      <c r="R20" s="29">
        <v>4032.01</v>
      </c>
      <c r="S20" s="29">
        <v>30426.78</v>
      </c>
      <c r="T20" s="29">
        <f>T22+T23+T21</f>
        <v>40644.73</v>
      </c>
      <c r="U20" s="7"/>
    </row>
    <row r="21" spans="1:21" ht="27" customHeight="1">
      <c r="A21" s="30" t="s">
        <v>30</v>
      </c>
      <c r="B21" s="28" t="s">
        <v>52</v>
      </c>
      <c r="C21" s="31">
        <v>19635.43</v>
      </c>
      <c r="D21" s="31">
        <f>H21+T21</f>
        <v>19635.433</v>
      </c>
      <c r="E21" s="31">
        <v>5500</v>
      </c>
      <c r="F21" s="31">
        <v>0</v>
      </c>
      <c r="G21" s="31">
        <v>1908.583</v>
      </c>
      <c r="H21" s="29">
        <f>SUM(E21:G21)</f>
        <v>7408.5830000000005</v>
      </c>
      <c r="I21" s="31">
        <v>0</v>
      </c>
      <c r="J21" s="31">
        <v>0</v>
      </c>
      <c r="K21" s="31">
        <v>0</v>
      </c>
      <c r="L21" s="29">
        <f>I21+J21+K21</f>
        <v>0</v>
      </c>
      <c r="M21" s="33">
        <v>0</v>
      </c>
      <c r="N21" s="31">
        <v>0</v>
      </c>
      <c r="O21" s="31">
        <v>0</v>
      </c>
      <c r="P21" s="29">
        <f>SUM(M21:O21)</f>
        <v>0</v>
      </c>
      <c r="Q21" s="31"/>
      <c r="R21" s="31"/>
      <c r="S21" s="31">
        <v>12226.85</v>
      </c>
      <c r="T21" s="29">
        <f>SUM(Q21:S21)</f>
        <v>12226.85</v>
      </c>
      <c r="U21" s="1"/>
    </row>
    <row r="22" spans="1:22" ht="102">
      <c r="A22" s="30" t="s">
        <v>31</v>
      </c>
      <c r="B22" s="28" t="s">
        <v>53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29">
        <f>E22+F22+G22</f>
        <v>0</v>
      </c>
      <c r="I22" s="31">
        <v>0</v>
      </c>
      <c r="J22" s="31">
        <v>0</v>
      </c>
      <c r="K22" s="31">
        <v>0</v>
      </c>
      <c r="L22" s="29">
        <f>SUM(I22:K22)</f>
        <v>0</v>
      </c>
      <c r="M22" s="31">
        <v>0</v>
      </c>
      <c r="N22" s="31">
        <v>0</v>
      </c>
      <c r="O22" s="31">
        <v>0</v>
      </c>
      <c r="P22" s="29">
        <f>SUM(M22:O22)</f>
        <v>0</v>
      </c>
      <c r="Q22" s="31">
        <v>0</v>
      </c>
      <c r="R22" s="31">
        <v>0</v>
      </c>
      <c r="S22" s="31">
        <v>0</v>
      </c>
      <c r="T22" s="29">
        <f>SUM(Q22:S22)</f>
        <v>0</v>
      </c>
      <c r="U22" s="7"/>
      <c r="V22" s="14"/>
    </row>
    <row r="23" spans="1:21" ht="13.5" customHeight="1">
      <c r="A23" s="30" t="s">
        <v>33</v>
      </c>
      <c r="B23" s="28" t="s">
        <v>55</v>
      </c>
      <c r="C23" s="10">
        <f>C20-C21</f>
        <v>174042.41702</v>
      </c>
      <c r="D23" s="31">
        <f>H23+L23+P23+T23</f>
        <v>174991.51224</v>
      </c>
      <c r="E23" s="31">
        <f>E20-E21-E22</f>
        <v>2814.525240000001</v>
      </c>
      <c r="F23" s="31">
        <f>F20-F21-F22</f>
        <v>4776.66</v>
      </c>
      <c r="G23" s="31">
        <f>G20-G21-G22</f>
        <v>11863.876999999999</v>
      </c>
      <c r="H23" s="29">
        <f>E23+F23+G23</f>
        <v>19455.06224</v>
      </c>
      <c r="I23" s="31">
        <f>I20-I21-I22</f>
        <v>5369.55</v>
      </c>
      <c r="J23" s="31">
        <f>J20-J21-J22</f>
        <v>17463.71</v>
      </c>
      <c r="K23" s="31">
        <f>K20-K21-K22</f>
        <v>14257.66</v>
      </c>
      <c r="L23" s="29">
        <f>SUM(I23:K23)</f>
        <v>37090.92</v>
      </c>
      <c r="M23" s="31">
        <f>M20-M21-M22</f>
        <v>22762.84</v>
      </c>
      <c r="N23" s="31">
        <f>N20-N21-N22</f>
        <v>52625.97</v>
      </c>
      <c r="O23" s="31">
        <f>O20-O21-O22</f>
        <v>14638.84</v>
      </c>
      <c r="P23" s="29">
        <f>SUM(M23:O23)</f>
        <v>90027.65</v>
      </c>
      <c r="Q23" s="31">
        <f>Q20-Q21-Q22</f>
        <v>6185.94</v>
      </c>
      <c r="R23" s="31">
        <f>R20-R21-R22</f>
        <v>4032.01</v>
      </c>
      <c r="S23" s="31">
        <f>S20-S21-S22</f>
        <v>18199.93</v>
      </c>
      <c r="T23" s="29">
        <f>SUM(Q23:S23)</f>
        <v>28417.88</v>
      </c>
      <c r="U23" s="1"/>
    </row>
    <row r="24" spans="1:21" ht="52.5" customHeight="1" hidden="1">
      <c r="A24" s="15" t="s">
        <v>36</v>
      </c>
      <c r="B24" s="9"/>
      <c r="C24" s="11">
        <f>C25</f>
        <v>0</v>
      </c>
      <c r="D24" s="11">
        <f aca="true" t="shared" si="5" ref="D24:T24">D25</f>
        <v>0</v>
      </c>
      <c r="E24" s="11">
        <f t="shared" si="5"/>
        <v>0</v>
      </c>
      <c r="F24" s="11">
        <f t="shared" si="5"/>
        <v>0</v>
      </c>
      <c r="G24" s="11">
        <f t="shared" si="5"/>
        <v>0</v>
      </c>
      <c r="H24" s="11">
        <f t="shared" si="5"/>
        <v>0</v>
      </c>
      <c r="I24" s="11">
        <f t="shared" si="5"/>
        <v>0</v>
      </c>
      <c r="J24" s="11">
        <f t="shared" si="5"/>
        <v>0</v>
      </c>
      <c r="K24" s="11">
        <f t="shared" si="5"/>
        <v>0</v>
      </c>
      <c r="L24" s="11">
        <f t="shared" si="5"/>
        <v>0</v>
      </c>
      <c r="M24" s="11">
        <f t="shared" si="5"/>
        <v>0</v>
      </c>
      <c r="N24" s="11">
        <f t="shared" si="5"/>
        <v>0</v>
      </c>
      <c r="O24" s="11">
        <f t="shared" si="5"/>
        <v>0</v>
      </c>
      <c r="P24" s="11">
        <f t="shared" si="5"/>
        <v>0</v>
      </c>
      <c r="Q24" s="11">
        <f t="shared" si="5"/>
        <v>0</v>
      </c>
      <c r="R24" s="11">
        <f t="shared" si="5"/>
        <v>0</v>
      </c>
      <c r="S24" s="11">
        <f t="shared" si="5"/>
        <v>0</v>
      </c>
      <c r="T24" s="11">
        <f t="shared" si="5"/>
        <v>0</v>
      </c>
      <c r="U24" s="7"/>
    </row>
    <row r="25" spans="1:21" ht="52.5" customHeight="1" hidden="1">
      <c r="A25" s="8" t="s">
        <v>33</v>
      </c>
      <c r="B25" s="9">
        <v>250</v>
      </c>
      <c r="C25" s="10">
        <v>0</v>
      </c>
      <c r="D25" s="10">
        <f>H25+L25+P25+T25</f>
        <v>0</v>
      </c>
      <c r="E25" s="10">
        <v>0</v>
      </c>
      <c r="F25" s="10">
        <v>0</v>
      </c>
      <c r="G25" s="10">
        <v>0</v>
      </c>
      <c r="H25" s="11">
        <f>SUM(E25:G25)</f>
        <v>0</v>
      </c>
      <c r="I25" s="10">
        <v>0</v>
      </c>
      <c r="J25" s="10">
        <v>0</v>
      </c>
      <c r="K25" s="10">
        <v>0</v>
      </c>
      <c r="L25" s="11">
        <f>SUM(I25:K25)</f>
        <v>0</v>
      </c>
      <c r="M25" s="10">
        <v>0</v>
      </c>
      <c r="N25" s="10">
        <v>0</v>
      </c>
      <c r="O25" s="10">
        <v>0</v>
      </c>
      <c r="P25" s="11">
        <f>SUM(M25:O25)</f>
        <v>0</v>
      </c>
      <c r="Q25" s="10">
        <v>0</v>
      </c>
      <c r="R25" s="10">
        <v>0</v>
      </c>
      <c r="S25" s="10">
        <v>0</v>
      </c>
      <c r="T25" s="11">
        <f>SUM(Q25:S25)</f>
        <v>0</v>
      </c>
      <c r="U25" s="7"/>
    </row>
    <row r="26" spans="1:21" ht="52.5" customHeight="1">
      <c r="A26" s="15" t="s">
        <v>65</v>
      </c>
      <c r="B26" s="9"/>
      <c r="C26" s="11">
        <v>35441.47</v>
      </c>
      <c r="D26" s="11">
        <f>D27+D28</f>
        <v>35441.47</v>
      </c>
      <c r="E26" s="11">
        <v>1330.34</v>
      </c>
      <c r="F26" s="11">
        <v>1641.61</v>
      </c>
      <c r="G26" s="11">
        <v>4110.66</v>
      </c>
      <c r="H26" s="11">
        <f>E26+F26+G26</f>
        <v>7082.61</v>
      </c>
      <c r="I26" s="11">
        <v>2312.41</v>
      </c>
      <c r="J26" s="11">
        <v>2496.68</v>
      </c>
      <c r="K26" s="11">
        <v>4027.03</v>
      </c>
      <c r="L26" s="11">
        <f>I26+J26+K26</f>
        <v>8836.12</v>
      </c>
      <c r="M26" s="11">
        <v>3963.19</v>
      </c>
      <c r="N26" s="11">
        <v>2707.78</v>
      </c>
      <c r="O26" s="11">
        <v>2663.36</v>
      </c>
      <c r="P26" s="11">
        <f>SUM(M26:O26)</f>
        <v>9334.33</v>
      </c>
      <c r="Q26" s="11">
        <v>2462.08</v>
      </c>
      <c r="R26" s="11">
        <v>2287.47</v>
      </c>
      <c r="S26" s="11">
        <v>5438.86</v>
      </c>
      <c r="T26" s="11">
        <f>SUM(Q26:S26)</f>
        <v>10188.41</v>
      </c>
      <c r="U26" s="7"/>
    </row>
    <row r="27" spans="1:21" ht="96" customHeight="1">
      <c r="A27" s="8" t="s">
        <v>31</v>
      </c>
      <c r="B27" s="9"/>
      <c r="C27" s="10">
        <v>24710.29</v>
      </c>
      <c r="D27" s="10">
        <f>H27+L27+P27+T27</f>
        <v>24710.289969999998</v>
      </c>
      <c r="E27" s="10">
        <v>1156.46</v>
      </c>
      <c r="F27" s="10">
        <v>1410.86</v>
      </c>
      <c r="G27" s="10">
        <v>3614.83797</v>
      </c>
      <c r="H27" s="11">
        <f>E27+F27+G27</f>
        <v>6182.15797</v>
      </c>
      <c r="I27" s="10">
        <v>1892.96</v>
      </c>
      <c r="J27" s="10">
        <v>2060.362</v>
      </c>
      <c r="K27" s="10">
        <v>3588.55</v>
      </c>
      <c r="L27" s="11">
        <f>I27+J27+K27</f>
        <v>7541.872</v>
      </c>
      <c r="M27" s="10">
        <v>2816.93</v>
      </c>
      <c r="N27" s="10">
        <v>1539.03</v>
      </c>
      <c r="O27" s="10">
        <v>1198.65</v>
      </c>
      <c r="P27" s="11">
        <f>M27+N27+O27</f>
        <v>5554.610000000001</v>
      </c>
      <c r="Q27" s="10">
        <v>1305.83</v>
      </c>
      <c r="R27" s="10">
        <v>1151.21</v>
      </c>
      <c r="S27" s="10">
        <v>2974.61</v>
      </c>
      <c r="T27" s="11">
        <f>Q27+R27+S27</f>
        <v>5431.65</v>
      </c>
      <c r="U27" s="7"/>
    </row>
    <row r="28" spans="1:21" ht="27.75" customHeight="1">
      <c r="A28" s="8" t="s">
        <v>33</v>
      </c>
      <c r="B28" s="9"/>
      <c r="C28" s="10">
        <v>10731.18</v>
      </c>
      <c r="D28" s="10">
        <f>H28+L28+P28+T28</f>
        <v>10731.18003</v>
      </c>
      <c r="E28" s="10">
        <f>E26-E27</f>
        <v>173.87999999999988</v>
      </c>
      <c r="F28" s="10">
        <f aca="true" t="shared" si="6" ref="F28:T28">F26-F27</f>
        <v>230.75</v>
      </c>
      <c r="G28" s="10">
        <f t="shared" si="6"/>
        <v>495.8220299999998</v>
      </c>
      <c r="H28" s="10">
        <f t="shared" si="6"/>
        <v>900.4520299999995</v>
      </c>
      <c r="I28" s="10">
        <f t="shared" si="6"/>
        <v>419.4499999999998</v>
      </c>
      <c r="J28" s="10">
        <f t="shared" si="6"/>
        <v>436.31799999999976</v>
      </c>
      <c r="K28" s="10">
        <f t="shared" si="6"/>
        <v>438.48</v>
      </c>
      <c r="L28" s="10">
        <f t="shared" si="6"/>
        <v>1294.2480000000005</v>
      </c>
      <c r="M28" s="10">
        <f t="shared" si="6"/>
        <v>1146.2600000000002</v>
      </c>
      <c r="N28" s="10">
        <f t="shared" si="6"/>
        <v>1168.7500000000002</v>
      </c>
      <c r="O28" s="10">
        <f t="shared" si="6"/>
        <v>1464.71</v>
      </c>
      <c r="P28" s="10">
        <f t="shared" si="6"/>
        <v>3779.7199999999993</v>
      </c>
      <c r="Q28" s="10">
        <f t="shared" si="6"/>
        <v>1156.25</v>
      </c>
      <c r="R28" s="10">
        <f t="shared" si="6"/>
        <v>1136.2599999999998</v>
      </c>
      <c r="S28" s="10">
        <f t="shared" si="6"/>
        <v>2464.2499999999995</v>
      </c>
      <c r="T28" s="10">
        <f t="shared" si="6"/>
        <v>4756.76</v>
      </c>
      <c r="U28" s="7"/>
    </row>
    <row r="29" spans="1:22" ht="54" customHeight="1">
      <c r="A29" s="27" t="s">
        <v>37</v>
      </c>
      <c r="B29" s="28"/>
      <c r="C29" s="29">
        <v>281376.19</v>
      </c>
      <c r="D29" s="29">
        <f>D30+D31</f>
        <v>281376.18499999994</v>
      </c>
      <c r="E29" s="29">
        <v>16477.5</v>
      </c>
      <c r="F29" s="29">
        <v>22850.975</v>
      </c>
      <c r="G29" s="29">
        <v>27798.1</v>
      </c>
      <c r="H29" s="29">
        <f>H30+H31</f>
        <v>67126.575</v>
      </c>
      <c r="I29" s="29">
        <v>22558.733</v>
      </c>
      <c r="J29" s="29">
        <v>24878.011</v>
      </c>
      <c r="K29" s="29">
        <v>36006.607</v>
      </c>
      <c r="L29" s="29">
        <f>I29+J29+K29</f>
        <v>83443.351</v>
      </c>
      <c r="M29" s="29">
        <v>33463.662</v>
      </c>
      <c r="N29" s="29">
        <v>19162.962</v>
      </c>
      <c r="O29" s="29">
        <v>20791.052</v>
      </c>
      <c r="P29" s="29">
        <f>P30+P31</f>
        <v>73417.676</v>
      </c>
      <c r="Q29" s="29">
        <v>18831.113</v>
      </c>
      <c r="R29" s="29">
        <v>18028.18</v>
      </c>
      <c r="S29" s="29">
        <v>20529.29</v>
      </c>
      <c r="T29" s="29">
        <f>T30+T31</f>
        <v>57388.583</v>
      </c>
      <c r="U29" s="7"/>
      <c r="V29" s="14"/>
    </row>
    <row r="30" spans="1:22" ht="102">
      <c r="A30" s="30" t="s">
        <v>31</v>
      </c>
      <c r="B30" s="28" t="s">
        <v>53</v>
      </c>
      <c r="C30" s="31">
        <v>231753.89</v>
      </c>
      <c r="D30" s="31">
        <f>H30+L30+P30+T30</f>
        <v>231753.89438999997</v>
      </c>
      <c r="E30" s="31">
        <v>13823.34</v>
      </c>
      <c r="F30" s="31">
        <v>19669.8064</v>
      </c>
      <c r="G30" s="31">
        <v>24107.5</v>
      </c>
      <c r="H30" s="29">
        <f>E30+F30+G30</f>
        <v>57600.6464</v>
      </c>
      <c r="I30" s="31">
        <v>18627.46</v>
      </c>
      <c r="J30" s="31">
        <v>21478.313</v>
      </c>
      <c r="K30" s="31">
        <v>28474.98</v>
      </c>
      <c r="L30" s="29">
        <f>I30+J30+K30</f>
        <v>68580.753</v>
      </c>
      <c r="M30" s="31">
        <v>22560.13</v>
      </c>
      <c r="N30" s="31">
        <v>16711.78</v>
      </c>
      <c r="O30" s="31">
        <v>17930.41499</v>
      </c>
      <c r="P30" s="29">
        <f>SUM(M30:O30)</f>
        <v>57202.32499000001</v>
      </c>
      <c r="Q30" s="31">
        <v>15904.8</v>
      </c>
      <c r="R30" s="31">
        <v>15084.25</v>
      </c>
      <c r="S30" s="31">
        <v>17381.12</v>
      </c>
      <c r="T30" s="29">
        <f>SUM(Q30:S30)</f>
        <v>48370.17</v>
      </c>
      <c r="U30" s="7"/>
      <c r="V30" s="14"/>
    </row>
    <row r="31" spans="1:21" ht="37.5" customHeight="1">
      <c r="A31" s="30" t="s">
        <v>33</v>
      </c>
      <c r="B31" s="28" t="s">
        <v>55</v>
      </c>
      <c r="C31" s="31">
        <v>49622.29</v>
      </c>
      <c r="D31" s="31">
        <f>H31+L31+P31+T31</f>
        <v>49622.29061</v>
      </c>
      <c r="E31" s="31">
        <f>E29-E30</f>
        <v>2654.16</v>
      </c>
      <c r="F31" s="31">
        <f>F29-F30</f>
        <v>3181.1685999999972</v>
      </c>
      <c r="G31" s="31">
        <f>G29-G30</f>
        <v>3690.5999999999985</v>
      </c>
      <c r="H31" s="29">
        <f>E31+F31+G31</f>
        <v>9525.928599999996</v>
      </c>
      <c r="I31" s="31">
        <f>I29-I30</f>
        <v>3931.273000000001</v>
      </c>
      <c r="J31" s="31">
        <f>J29-J30</f>
        <v>3399.6980000000003</v>
      </c>
      <c r="K31" s="31">
        <f>K29-K30</f>
        <v>7531.627000000004</v>
      </c>
      <c r="L31" s="29">
        <f>I31+J31+K31</f>
        <v>14862.598000000005</v>
      </c>
      <c r="M31" s="31">
        <f>M29-M30</f>
        <v>10903.531999999996</v>
      </c>
      <c r="N31" s="31">
        <f>N29-N30</f>
        <v>2451.1820000000007</v>
      </c>
      <c r="O31" s="31">
        <f>O29-O30</f>
        <v>2860.6370099999986</v>
      </c>
      <c r="P31" s="29">
        <f>SUM(M31:O31)</f>
        <v>16215.351009999995</v>
      </c>
      <c r="Q31" s="31">
        <f>Q29-Q30</f>
        <v>2926.313000000002</v>
      </c>
      <c r="R31" s="31">
        <f>R29-R30</f>
        <v>2943.9300000000003</v>
      </c>
      <c r="S31" s="31">
        <f>S29-S30</f>
        <v>3148.170000000002</v>
      </c>
      <c r="T31" s="29">
        <f>SUM(Q31:S31)</f>
        <v>9018.413000000004</v>
      </c>
      <c r="U31" s="1"/>
    </row>
    <row r="32" spans="1:21" ht="54.75" customHeight="1">
      <c r="A32" s="27" t="s">
        <v>38</v>
      </c>
      <c r="B32" s="28"/>
      <c r="C32" s="29">
        <f>C33+C34+C35</f>
        <v>60269.35</v>
      </c>
      <c r="D32" s="29">
        <f>D33+D34+D35</f>
        <v>60250.35</v>
      </c>
      <c r="E32" s="29">
        <v>8851.84</v>
      </c>
      <c r="F32" s="29">
        <v>2106.17</v>
      </c>
      <c r="G32" s="29">
        <v>11846.01</v>
      </c>
      <c r="H32" s="29">
        <f>SUM(H33:H35)</f>
        <v>22804.019999999997</v>
      </c>
      <c r="I32" s="29">
        <v>3777.95</v>
      </c>
      <c r="J32" s="29">
        <v>3489.25</v>
      </c>
      <c r="K32" s="29">
        <v>5512.68</v>
      </c>
      <c r="L32" s="29">
        <f>I32+J32+K32</f>
        <v>12779.880000000001</v>
      </c>
      <c r="M32" s="29">
        <v>2293.4</v>
      </c>
      <c r="N32" s="29">
        <v>2744.9</v>
      </c>
      <c r="O32" s="29">
        <v>2715.1</v>
      </c>
      <c r="P32" s="29">
        <f>SUM(P33:P35)</f>
        <v>7753.4</v>
      </c>
      <c r="Q32" s="29">
        <v>3825.3</v>
      </c>
      <c r="R32" s="29">
        <v>3560.3</v>
      </c>
      <c r="S32" s="29">
        <v>9527.45</v>
      </c>
      <c r="T32" s="29">
        <f>SUM(T33:T35)</f>
        <v>16913.050000000003</v>
      </c>
      <c r="U32" s="7"/>
    </row>
    <row r="33" spans="1:21" ht="33" customHeight="1">
      <c r="A33" s="30" t="s">
        <v>30</v>
      </c>
      <c r="B33" s="28" t="s">
        <v>52</v>
      </c>
      <c r="C33" s="31">
        <v>44863.81</v>
      </c>
      <c r="D33" s="31">
        <f>H33+L33+P33+T33</f>
        <v>44863.81</v>
      </c>
      <c r="E33" s="31">
        <v>8296</v>
      </c>
      <c r="F33" s="31">
        <v>1524.81</v>
      </c>
      <c r="G33" s="31">
        <v>10800</v>
      </c>
      <c r="H33" s="29">
        <f>SUM(E33:G33)</f>
        <v>20620.809999999998</v>
      </c>
      <c r="I33" s="31">
        <v>2842</v>
      </c>
      <c r="J33" s="31">
        <v>2841</v>
      </c>
      <c r="K33" s="31">
        <v>4650</v>
      </c>
      <c r="L33" s="29">
        <f>I33+J33+K33</f>
        <v>10333</v>
      </c>
      <c r="M33" s="31">
        <v>1269</v>
      </c>
      <c r="N33" s="31">
        <v>1997</v>
      </c>
      <c r="O33" s="31">
        <v>1997</v>
      </c>
      <c r="P33" s="29">
        <f>SUM(M33:O33)</f>
        <v>5263</v>
      </c>
      <c r="Q33" s="31">
        <v>2960</v>
      </c>
      <c r="R33" s="31">
        <v>2845</v>
      </c>
      <c r="S33" s="31">
        <v>2842</v>
      </c>
      <c r="T33" s="29">
        <f>SUM(Q33:S33)</f>
        <v>8647</v>
      </c>
      <c r="U33" s="1"/>
    </row>
    <row r="34" spans="1:21" ht="55.5" customHeight="1">
      <c r="A34" s="30" t="s">
        <v>32</v>
      </c>
      <c r="B34" s="28" t="s">
        <v>54</v>
      </c>
      <c r="C34" s="31">
        <v>6.4</v>
      </c>
      <c r="D34" s="31">
        <v>6.4</v>
      </c>
      <c r="E34" s="31">
        <v>0</v>
      </c>
      <c r="F34" s="31">
        <v>0</v>
      </c>
      <c r="G34" s="31">
        <v>0</v>
      </c>
      <c r="H34" s="29">
        <f>SUM(E34:G34)</f>
        <v>0</v>
      </c>
      <c r="I34" s="31">
        <v>0</v>
      </c>
      <c r="J34" s="31">
        <v>0</v>
      </c>
      <c r="K34" s="31">
        <v>0</v>
      </c>
      <c r="L34" s="29">
        <f>SUM(I34:K34)</f>
        <v>0</v>
      </c>
      <c r="M34" s="31">
        <v>0</v>
      </c>
      <c r="N34" s="31">
        <v>0</v>
      </c>
      <c r="O34" s="31">
        <v>0</v>
      </c>
      <c r="P34" s="29">
        <f>SUM(M34:O34)</f>
        <v>0</v>
      </c>
      <c r="Q34" s="31"/>
      <c r="R34" s="31">
        <v>0</v>
      </c>
      <c r="S34" s="31">
        <v>6.4</v>
      </c>
      <c r="T34" s="29">
        <f>SUM(Q34:S34)</f>
        <v>6.4</v>
      </c>
      <c r="U34" s="1"/>
    </row>
    <row r="35" spans="1:21" ht="18" customHeight="1">
      <c r="A35" s="30" t="s">
        <v>33</v>
      </c>
      <c r="B35" s="28" t="s">
        <v>55</v>
      </c>
      <c r="C35" s="31">
        <v>15399.14</v>
      </c>
      <c r="D35" s="31">
        <f>H35++L35+P35+T35</f>
        <v>15380.140000000001</v>
      </c>
      <c r="E35" s="31">
        <f>E32-E33-E34</f>
        <v>555.8400000000001</v>
      </c>
      <c r="F35" s="31">
        <f>F32-F33-F34</f>
        <v>581.3600000000001</v>
      </c>
      <c r="G35" s="31">
        <f>G32-G33-G34</f>
        <v>1046.0100000000002</v>
      </c>
      <c r="H35" s="29">
        <f>SUM(E35:G35)</f>
        <v>2183.2100000000005</v>
      </c>
      <c r="I35" s="31">
        <f>I32-I33-I34</f>
        <v>935.9499999999998</v>
      </c>
      <c r="J35" s="31">
        <f>J32-J33-J34</f>
        <v>648.25</v>
      </c>
      <c r="K35" s="31">
        <f>K32-K33-K34</f>
        <v>862.6800000000003</v>
      </c>
      <c r="L35" s="29">
        <f>SUM(I35:K35)</f>
        <v>2446.88</v>
      </c>
      <c r="M35" s="31">
        <f>M32-M33-M34</f>
        <v>1024.4</v>
      </c>
      <c r="N35" s="31">
        <f>N32-N33-N34</f>
        <v>747.9000000000001</v>
      </c>
      <c r="O35" s="31">
        <f>O32-O33-O34</f>
        <v>718.0999999999999</v>
      </c>
      <c r="P35" s="29">
        <f>SUM(M35:O35)</f>
        <v>2490.4</v>
      </c>
      <c r="Q35" s="31">
        <f>Q32-Q33-Q34</f>
        <v>865.3000000000002</v>
      </c>
      <c r="R35" s="31">
        <f>R32-R33-R34</f>
        <v>715.3000000000002</v>
      </c>
      <c r="S35" s="31">
        <f>S32-S33-S34</f>
        <v>6679.050000000001</v>
      </c>
      <c r="T35" s="29">
        <f>Q35+R35+S35</f>
        <v>8259.650000000001</v>
      </c>
      <c r="U35" s="1"/>
    </row>
    <row r="36" spans="1:21" ht="24" customHeight="1">
      <c r="A36" s="12" t="s">
        <v>39</v>
      </c>
      <c r="B36" s="13" t="s">
        <v>56</v>
      </c>
      <c r="C36" s="11">
        <f aca="true" t="shared" si="7" ref="C36:T36">C10-C14</f>
        <v>-53543.54702</v>
      </c>
      <c r="D36" s="11">
        <f t="shared" si="7"/>
        <v>-53543.55024000013</v>
      </c>
      <c r="E36" s="11">
        <f t="shared" si="7"/>
        <v>9585.514759999998</v>
      </c>
      <c r="F36" s="11">
        <f t="shared" si="7"/>
        <v>3448.894999999997</v>
      </c>
      <c r="G36" s="11">
        <f t="shared" si="7"/>
        <v>-1283.0299999999916</v>
      </c>
      <c r="H36" s="11">
        <f t="shared" si="7"/>
        <v>11751.379759999996</v>
      </c>
      <c r="I36" s="22">
        <f t="shared" si="7"/>
        <v>9851.137000000002</v>
      </c>
      <c r="J36" s="11">
        <f t="shared" si="7"/>
        <v>15676.309000000001</v>
      </c>
      <c r="K36" s="11">
        <f t="shared" si="7"/>
        <v>-14552.447</v>
      </c>
      <c r="L36" s="11">
        <f t="shared" si="7"/>
        <v>10975.008999999991</v>
      </c>
      <c r="M36" s="11">
        <f t="shared" si="7"/>
        <v>-1014.5520000000033</v>
      </c>
      <c r="N36" s="11">
        <f t="shared" si="7"/>
        <v>-8033.301999999996</v>
      </c>
      <c r="O36" s="11">
        <f t="shared" si="7"/>
        <v>-8467.692</v>
      </c>
      <c r="P36" s="11">
        <f t="shared" si="7"/>
        <v>-17515.535999999993</v>
      </c>
      <c r="Q36" s="11">
        <f t="shared" si="7"/>
        <v>4360.596999999998</v>
      </c>
      <c r="R36" s="11">
        <f t="shared" si="7"/>
        <v>10669.969999999998</v>
      </c>
      <c r="S36" s="11">
        <f t="shared" si="7"/>
        <v>-38343.490000000005</v>
      </c>
      <c r="T36" s="11">
        <f t="shared" si="7"/>
        <v>-23312.922999999995</v>
      </c>
      <c r="U36" s="1"/>
    </row>
    <row r="37" spans="1:21" ht="24" customHeight="1">
      <c r="A37" s="12" t="s">
        <v>62</v>
      </c>
      <c r="B37" s="13" t="s">
        <v>59</v>
      </c>
      <c r="C37" s="11"/>
      <c r="D37" s="11"/>
      <c r="E37" s="11"/>
      <c r="F37" s="11"/>
      <c r="G37" s="11"/>
      <c r="H37" s="11"/>
      <c r="I37" s="22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"/>
    </row>
    <row r="38" spans="1:21" ht="75.75" customHeight="1">
      <c r="A38" s="17" t="s">
        <v>40</v>
      </c>
      <c r="B38" s="13" t="s">
        <v>57</v>
      </c>
      <c r="C38" s="11"/>
      <c r="D38" s="11"/>
      <c r="E38" s="18"/>
      <c r="F38" s="18"/>
      <c r="G38" s="18"/>
      <c r="H38" s="11">
        <f>SUM(E38:G38)</f>
        <v>0</v>
      </c>
      <c r="I38" s="18"/>
      <c r="J38" s="18"/>
      <c r="K38" s="18"/>
      <c r="L38" s="11">
        <f>I38+J38+K38</f>
        <v>0</v>
      </c>
      <c r="M38" s="11"/>
      <c r="N38" s="18"/>
      <c r="O38" s="18"/>
      <c r="P38" s="11">
        <f>M38+N38+O38</f>
        <v>0</v>
      </c>
      <c r="Q38" s="11"/>
      <c r="R38" s="18"/>
      <c r="S38" s="11"/>
      <c r="T38" s="11">
        <f>Q38+R38+S38</f>
        <v>0</v>
      </c>
      <c r="U38" s="1"/>
    </row>
    <row r="39" spans="1:21" ht="110.25" customHeight="1">
      <c r="A39" s="17" t="s">
        <v>41</v>
      </c>
      <c r="B39" s="13" t="s">
        <v>58</v>
      </c>
      <c r="C39" s="11">
        <f>C36+C37-C38</f>
        <v>-53543.54702</v>
      </c>
      <c r="D39" s="11">
        <f>D36+D37-D38</f>
        <v>-53543.55024000013</v>
      </c>
      <c r="E39" s="11">
        <f aca="true" t="shared" si="8" ref="E39:T39">E36+E37-E38</f>
        <v>9585.514759999998</v>
      </c>
      <c r="F39" s="11">
        <f>F36+F37-F38</f>
        <v>3448.894999999997</v>
      </c>
      <c r="G39" s="11">
        <f t="shared" si="8"/>
        <v>-1283.0299999999916</v>
      </c>
      <c r="H39" s="11">
        <f t="shared" si="8"/>
        <v>11751.379759999996</v>
      </c>
      <c r="I39" s="11">
        <f t="shared" si="8"/>
        <v>9851.137000000002</v>
      </c>
      <c r="J39" s="11">
        <f t="shared" si="8"/>
        <v>15676.309000000001</v>
      </c>
      <c r="K39" s="11">
        <f t="shared" si="8"/>
        <v>-14552.447</v>
      </c>
      <c r="L39" s="11">
        <f t="shared" si="8"/>
        <v>10975.008999999991</v>
      </c>
      <c r="M39" s="11">
        <f t="shared" si="8"/>
        <v>-1014.5520000000033</v>
      </c>
      <c r="N39" s="11">
        <f t="shared" si="8"/>
        <v>-8033.301999999996</v>
      </c>
      <c r="O39" s="11">
        <f t="shared" si="8"/>
        <v>-8467.692</v>
      </c>
      <c r="P39" s="11">
        <f t="shared" si="8"/>
        <v>-17515.535999999993</v>
      </c>
      <c r="Q39" s="11">
        <f t="shared" si="8"/>
        <v>4360.596999999998</v>
      </c>
      <c r="R39" s="11">
        <f t="shared" si="8"/>
        <v>10669.969999999998</v>
      </c>
      <c r="S39" s="11">
        <f t="shared" si="8"/>
        <v>-38343.490000000005</v>
      </c>
      <c r="T39" s="11">
        <f t="shared" si="8"/>
        <v>-23312.922999999995</v>
      </c>
      <c r="U39" s="1"/>
    </row>
    <row r="40" spans="1:20" ht="38.25">
      <c r="A40" s="17" t="s">
        <v>42</v>
      </c>
      <c r="B40" s="13">
        <v>1000</v>
      </c>
      <c r="C40" s="10">
        <v>0</v>
      </c>
      <c r="D40" s="10">
        <v>55743.55268</v>
      </c>
      <c r="E40" s="10">
        <f>D40</f>
        <v>55743.55268</v>
      </c>
      <c r="F40" s="10">
        <f>E41</f>
        <v>65329.06744</v>
      </c>
      <c r="G40" s="10">
        <f>F41</f>
        <v>68777.96244</v>
      </c>
      <c r="H40" s="11">
        <f>E40</f>
        <v>55743.55268</v>
      </c>
      <c r="I40" s="10">
        <f>H41</f>
        <v>67494.93244</v>
      </c>
      <c r="J40" s="10">
        <f>I41</f>
        <v>77346.06944</v>
      </c>
      <c r="K40" s="10">
        <f>J41</f>
        <v>93022.37844</v>
      </c>
      <c r="L40" s="11">
        <f>I40</f>
        <v>67494.93244</v>
      </c>
      <c r="M40" s="10">
        <f>L41</f>
        <v>78469.94144</v>
      </c>
      <c r="N40" s="10">
        <f>M41</f>
        <v>77455.38944</v>
      </c>
      <c r="O40" s="10">
        <f>N41</f>
        <v>69422.08744</v>
      </c>
      <c r="P40" s="11">
        <f>M40</f>
        <v>78469.94144</v>
      </c>
      <c r="Q40" s="10">
        <f>P41</f>
        <v>60954.40544</v>
      </c>
      <c r="R40" s="10">
        <f>Q41</f>
        <v>65315.00244</v>
      </c>
      <c r="S40" s="10">
        <f>R41</f>
        <v>75984.97244</v>
      </c>
      <c r="T40" s="11">
        <f>Q40</f>
        <v>60954.40544</v>
      </c>
    </row>
    <row r="41" spans="1:21" ht="38.25">
      <c r="A41" s="17" t="s">
        <v>43</v>
      </c>
      <c r="B41" s="13">
        <v>1100</v>
      </c>
      <c r="C41" s="10">
        <v>0</v>
      </c>
      <c r="D41" s="11">
        <f>T41</f>
        <v>37641.48244000001</v>
      </c>
      <c r="E41" s="11">
        <f>E40+E39</f>
        <v>65329.06744</v>
      </c>
      <c r="F41" s="11">
        <f>F40+F39</f>
        <v>68777.96244</v>
      </c>
      <c r="G41" s="11">
        <f aca="true" t="shared" si="9" ref="G41:O41">G40+G39</f>
        <v>67494.93244</v>
      </c>
      <c r="H41" s="11">
        <f t="shared" si="9"/>
        <v>67494.93244</v>
      </c>
      <c r="I41" s="11">
        <f t="shared" si="9"/>
        <v>77346.06944</v>
      </c>
      <c r="J41" s="11">
        <f t="shared" si="9"/>
        <v>93022.37844</v>
      </c>
      <c r="K41" s="11">
        <f t="shared" si="9"/>
        <v>78469.93144</v>
      </c>
      <c r="L41" s="11">
        <f>L40+L39</f>
        <v>78469.94144</v>
      </c>
      <c r="M41" s="11">
        <f t="shared" si="9"/>
        <v>77455.38944</v>
      </c>
      <c r="N41" s="11">
        <f t="shared" si="9"/>
        <v>69422.08744</v>
      </c>
      <c r="O41" s="11">
        <f t="shared" si="9"/>
        <v>60954.39544000001</v>
      </c>
      <c r="P41" s="11">
        <f>P40+P39</f>
        <v>60954.40544</v>
      </c>
      <c r="Q41" s="11">
        <f>Q40+Q39</f>
        <v>65315.00244</v>
      </c>
      <c r="R41" s="11">
        <f>R40+R39</f>
        <v>75984.97244</v>
      </c>
      <c r="S41" s="11">
        <f>S40+S39</f>
        <v>37641.48243999999</v>
      </c>
      <c r="T41" s="11">
        <f>T40+T39</f>
        <v>37641.48244000001</v>
      </c>
      <c r="U41" s="1"/>
    </row>
    <row r="42" spans="1:21" ht="140.25">
      <c r="A42" s="17" t="s">
        <v>44</v>
      </c>
      <c r="B42" s="13">
        <v>1200</v>
      </c>
      <c r="C42" s="10"/>
      <c r="D42" s="16">
        <v>0</v>
      </c>
      <c r="E42" s="10">
        <f>E40-E41</f>
        <v>-9585.514759999998</v>
      </c>
      <c r="F42" s="10">
        <f aca="true" t="shared" si="10" ref="F42:O42">F40-F41</f>
        <v>-3448.895000000004</v>
      </c>
      <c r="G42" s="10">
        <f t="shared" si="10"/>
        <v>1283.0299999999988</v>
      </c>
      <c r="H42" s="10">
        <f t="shared" si="10"/>
        <v>-11751.379760000003</v>
      </c>
      <c r="I42" s="10">
        <f t="shared" si="10"/>
        <v>-9851.137000000002</v>
      </c>
      <c r="J42" s="10">
        <f t="shared" si="10"/>
        <v>-15676.308999999994</v>
      </c>
      <c r="K42" s="10">
        <f t="shared" si="10"/>
        <v>14552.447</v>
      </c>
      <c r="L42" s="10">
        <f t="shared" si="10"/>
        <v>-10975.008999999991</v>
      </c>
      <c r="M42" s="10">
        <f t="shared" si="10"/>
        <v>1014.551999999996</v>
      </c>
      <c r="N42" s="10">
        <f t="shared" si="10"/>
        <v>8033.301999999996</v>
      </c>
      <c r="O42" s="10">
        <f t="shared" si="10"/>
        <v>8467.691999999995</v>
      </c>
      <c r="P42" s="10">
        <f>P40-P41</f>
        <v>17515.535999999993</v>
      </c>
      <c r="Q42" s="10">
        <f>Q40-Q41</f>
        <v>-4360.596999999994</v>
      </c>
      <c r="R42" s="10">
        <f>R40-R41</f>
        <v>-10669.970000000001</v>
      </c>
      <c r="S42" s="10">
        <f>S40-S41</f>
        <v>38343.490000000005</v>
      </c>
      <c r="T42" s="10">
        <f>T40-T41</f>
        <v>23312.922999999995</v>
      </c>
      <c r="U42" s="1"/>
    </row>
    <row r="43" spans="1:21" ht="54" customHeight="1">
      <c r="A43" s="17" t="s">
        <v>45</v>
      </c>
      <c r="B43" s="40">
        <v>1300</v>
      </c>
      <c r="C43" s="41"/>
      <c r="D43" s="42">
        <v>0</v>
      </c>
      <c r="E43" s="41">
        <v>0</v>
      </c>
      <c r="F43" s="41">
        <v>0</v>
      </c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3"/>
    </row>
    <row r="44" spans="1:21" ht="36.75" customHeight="1">
      <c r="A44" s="8" t="s">
        <v>46</v>
      </c>
      <c r="B44" s="40"/>
      <c r="C44" s="41"/>
      <c r="D44" s="42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3"/>
    </row>
    <row r="45" spans="1:21" ht="13.5" customHeight="1">
      <c r="A45" s="44" t="s">
        <v>63</v>
      </c>
      <c r="B45" s="44"/>
      <c r="C45" s="44"/>
      <c r="D45" s="44"/>
      <c r="E45" s="44"/>
      <c r="F45" s="44"/>
      <c r="G45" s="44"/>
      <c r="H45" s="44"/>
      <c r="I45" s="46"/>
      <c r="J45" s="48"/>
      <c r="K45" s="50" t="s">
        <v>64</v>
      </c>
      <c r="L45" s="50"/>
      <c r="M45" s="50"/>
      <c r="N45" s="50"/>
      <c r="O45" s="50"/>
      <c r="P45" s="50"/>
      <c r="Q45" s="43"/>
      <c r="R45" s="43"/>
      <c r="S45" s="43"/>
      <c r="T45" s="43"/>
      <c r="U45" s="38"/>
    </row>
    <row r="46" spans="1:21" ht="15" customHeight="1">
      <c r="A46" s="45"/>
      <c r="B46" s="45"/>
      <c r="C46" s="45"/>
      <c r="D46" s="45"/>
      <c r="E46" s="45"/>
      <c r="F46" s="45"/>
      <c r="G46" s="45"/>
      <c r="H46" s="45"/>
      <c r="I46" s="47"/>
      <c r="J46" s="49"/>
      <c r="K46" s="51"/>
      <c r="L46" s="51"/>
      <c r="M46" s="51"/>
      <c r="N46" s="51"/>
      <c r="O46" s="51"/>
      <c r="P46" s="51"/>
      <c r="Q46" s="38"/>
      <c r="R46" s="38"/>
      <c r="S46" s="38"/>
      <c r="T46" s="38"/>
      <c r="U46" s="38"/>
    </row>
    <row r="47" spans="1:21" ht="15" customHeight="1">
      <c r="A47" s="45"/>
      <c r="B47" s="45"/>
      <c r="C47" s="45"/>
      <c r="D47" s="45"/>
      <c r="E47" s="45"/>
      <c r="F47" s="45"/>
      <c r="G47" s="45"/>
      <c r="H47" s="45"/>
      <c r="I47" s="47"/>
      <c r="J47" s="49"/>
      <c r="K47" s="51"/>
      <c r="L47" s="51"/>
      <c r="M47" s="51"/>
      <c r="N47" s="51"/>
      <c r="O47" s="51"/>
      <c r="P47" s="51"/>
      <c r="Q47" s="38"/>
      <c r="R47" s="38"/>
      <c r="S47" s="38"/>
      <c r="T47" s="38"/>
      <c r="U47" s="38"/>
    </row>
    <row r="48" spans="1:21" ht="30" customHeight="1">
      <c r="A48" s="45"/>
      <c r="B48" s="45"/>
      <c r="C48" s="45"/>
      <c r="D48" s="45"/>
      <c r="E48" s="45"/>
      <c r="F48" s="45"/>
      <c r="G48" s="45"/>
      <c r="H48" s="45"/>
      <c r="I48" s="47"/>
      <c r="J48" s="49"/>
      <c r="K48" s="51"/>
      <c r="L48" s="51"/>
      <c r="M48" s="51"/>
      <c r="N48" s="51"/>
      <c r="O48" s="51"/>
      <c r="P48" s="51"/>
      <c r="Q48" s="38"/>
      <c r="R48" s="38"/>
      <c r="S48" s="38"/>
      <c r="T48" s="38"/>
      <c r="U48" s="38"/>
    </row>
    <row r="49" spans="1:2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2.75">
      <c r="A50" s="19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1"/>
    </row>
    <row r="51" spans="1:21" ht="12.75">
      <c r="A51" s="21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"/>
    </row>
    <row r="52" spans="2:21" ht="12.75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"/>
    </row>
    <row r="56" ht="12.75">
      <c r="A56" s="34" t="s">
        <v>69</v>
      </c>
    </row>
    <row r="57" ht="12.75">
      <c r="A57" s="1" t="s">
        <v>61</v>
      </c>
    </row>
    <row r="58" ht="12.75">
      <c r="A58" s="19" t="s">
        <v>60</v>
      </c>
    </row>
    <row r="59" ht="12.75">
      <c r="A59" s="21"/>
    </row>
    <row r="75" ht="12.75">
      <c r="A75" s="20"/>
    </row>
    <row r="76" ht="12.75">
      <c r="A76" s="21"/>
    </row>
    <row r="77" ht="12.75">
      <c r="A77" s="19"/>
    </row>
  </sheetData>
  <sheetProtection/>
  <mergeCells count="45">
    <mergeCell ref="A45:H48"/>
    <mergeCell ref="U45:U48"/>
    <mergeCell ref="I45:I48"/>
    <mergeCell ref="J45:J48"/>
    <mergeCell ref="K45:P48"/>
    <mergeCell ref="Q45:Q48"/>
    <mergeCell ref="R45:R48"/>
    <mergeCell ref="S45:S48"/>
    <mergeCell ref="T45:T48"/>
    <mergeCell ref="H43:H44"/>
    <mergeCell ref="I43:I44"/>
    <mergeCell ref="S43:S44"/>
    <mergeCell ref="T43:T44"/>
    <mergeCell ref="J43:J44"/>
    <mergeCell ref="K43:K44"/>
    <mergeCell ref="L43:L44"/>
    <mergeCell ref="M43:M44"/>
    <mergeCell ref="U43:U44"/>
    <mergeCell ref="P43:P44"/>
    <mergeCell ref="Q43:Q44"/>
    <mergeCell ref="R43:R44"/>
    <mergeCell ref="O43:O44"/>
    <mergeCell ref="N43:N44"/>
    <mergeCell ref="B43:B44"/>
    <mergeCell ref="C43:C44"/>
    <mergeCell ref="D43:D44"/>
    <mergeCell ref="E43:E44"/>
    <mergeCell ref="F43:F44"/>
    <mergeCell ref="G43:G44"/>
    <mergeCell ref="E6:G7"/>
    <mergeCell ref="H6:H8"/>
    <mergeCell ref="I6:K7"/>
    <mergeCell ref="L6:L8"/>
    <mergeCell ref="M6:O7"/>
    <mergeCell ref="P6:P8"/>
    <mergeCell ref="F2:N2"/>
    <mergeCell ref="A1:T1"/>
    <mergeCell ref="A3:C3"/>
    <mergeCell ref="A4:C4"/>
    <mergeCell ref="A6:A8"/>
    <mergeCell ref="B6:B8"/>
    <mergeCell ref="C6:C8"/>
    <mergeCell ref="D6:D8"/>
    <mergeCell ref="Q6:S7"/>
    <mergeCell ref="T6:T8"/>
  </mergeCells>
  <printOptions/>
  <pageMargins left="0.6299212598425197" right="0.15748031496062992" top="0.1968503937007874" bottom="0.1968503937007874" header="0" footer="0"/>
  <pageSetup horizontalDpi="600" verticalDpi="600" orientation="landscape" paperSize="9" scale="48" r:id="rId1"/>
  <rowBreaks count="1" manualBreakCount="1">
    <brk id="3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Трофимова Ольга</cp:lastModifiedBy>
  <cp:lastPrinted>2021-03-18T06:23:02Z</cp:lastPrinted>
  <dcterms:created xsi:type="dcterms:W3CDTF">2014-02-13T05:24:36Z</dcterms:created>
  <dcterms:modified xsi:type="dcterms:W3CDTF">2022-07-13T05:28:06Z</dcterms:modified>
  <cp:category/>
  <cp:version/>
  <cp:contentType/>
  <cp:contentStatus/>
</cp:coreProperties>
</file>