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250" windowHeight="1228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'Лист1'!$A$1:$T$78</definedName>
  </definedNames>
  <calcPr fullCalcOnLoad="1"/>
</workbook>
</file>

<file path=xl/sharedStrings.xml><?xml version="1.0" encoding="utf-8"?>
<sst xmlns="http://schemas.openxmlformats.org/spreadsheetml/2006/main" count="91" uniqueCount="70">
  <si>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</si>
  <si>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</si>
  <si>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</si>
  <si>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</si>
  <si>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</si>
  <si>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</si>
  <si>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</si>
  <si>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</si>
  <si>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</si>
  <si>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</si>
  <si>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</si>
  <si>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</si>
  <si>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</si>
  <si>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</si>
  <si>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</si>
  <si>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</si>
  <si>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</si>
  <si>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</si>
  <si>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</si>
  <si>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</si>
  <si>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</si>
  <si>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</si>
  <si>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</si>
  <si>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</si>
  <si>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</si>
  <si>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</si>
  <si>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</si>
  <si>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</si>
  <si>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</si>
  <si>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</si>
  <si>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</si>
  <si>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</si>
  <si>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</si>
  <si>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обслуживание муниципального долга Муромского района (по ВР 700) </t>
  </si>
  <si>
    <t xml:space="preserve"> другие расходы </t>
  </si>
  <si>
    <t xml:space="preserve"> в том числе по главным распорядителям средств:</t>
  </si>
  <si>
    <t>Администрация района</t>
  </si>
  <si>
    <t>Совет народных депутатов</t>
  </si>
  <si>
    <t>Управление образования администрации района</t>
  </si>
  <si>
    <t>Финансовое управление администрации района</t>
  </si>
  <si>
    <t xml:space="preserve"> ДЕФИЦИТ (-), ПРОФИЦИТ (+) </t>
  </si>
  <si>
    <t xml:space="preserve"> Кассовые выплаты по источникам финансирования дефицита бюджета Муромского района-всего </t>
  </si>
  <si>
    <t>РЕЗУЛЬТАТ ОПЕРАЦИЙ (без операций по управлению средствами на едином счете бюджета района) (стр.0300+стр.0500-стр.0600)</t>
  </si>
  <si>
    <t>Остатки на едином счете бюджета района  на начало периода</t>
  </si>
  <si>
    <t>Остатки на едином счете бюджета  района на конец периода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</si>
  <si>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района)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</si>
  <si>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</si>
  <si>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учреждений (со счета 40601 на счет 40201)</t>
  </si>
  <si>
    <t xml:space="preserve"> </t>
  </si>
  <si>
    <t>0100</t>
  </si>
  <si>
    <t>0110</t>
  </si>
  <si>
    <t>0120</t>
  </si>
  <si>
    <t>0200</t>
  </si>
  <si>
    <t>0220</t>
  </si>
  <si>
    <t>0230</t>
  </si>
  <si>
    <t>0240</t>
  </si>
  <si>
    <t>0250</t>
  </si>
  <si>
    <t>0300</t>
  </si>
  <si>
    <t>0600</t>
  </si>
  <si>
    <t>0700</t>
  </si>
  <si>
    <t>0500</t>
  </si>
  <si>
    <t>8(49234) 2 69 95</t>
  </si>
  <si>
    <t>Исп О.С.Трофимова</t>
  </si>
  <si>
    <t>Кассовые поступления по источникам поступления дефицита бюджета Муромского района</t>
  </si>
  <si>
    <t>Кассовый план исполнения бюджета  Муромского района на 2021 год</t>
  </si>
  <si>
    <t>Территориальная избирательная комиссия Муромского района</t>
  </si>
  <si>
    <t>Управление социально-экономического развития Муромского района Владимирской области</t>
  </si>
  <si>
    <t>Начальник финансового управления администрации  района</t>
  </si>
  <si>
    <t>Г.А.Сафонова</t>
  </si>
  <si>
    <t>(по состоянию на 01.10.2021 год) первоначальный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</si>
</sst>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14" fontId="0" fillId="0" borderId="0" xfId="0" applyNumberFormat="1" applyFont="1" applyFill="1" applyAlignment="1">
      <alignment horizontal="left" vertical="center"/>
    </xf>
    <xf numFmtId="185" fontId="3" fillId="0" borderId="10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2" fontId="1" fillId="0" borderId="12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tabSelected="1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57" sqref="A57"/>
    </sheetView>
  </sheetViews>
  <sheetFormatPr defaultColWidth="9.00390625" defaultRowHeight="12.75"/>
  <cols>
    <col min="1" max="1" width="19.875" style="2" customWidth="1"/>
    <col min="2" max="2" width="4.375" style="2" customWidth="1"/>
    <col min="3" max="3" width="13.00390625" style="2" customWidth="1"/>
    <col min="4" max="4" width="23.625" style="2" customWidth="1"/>
    <col min="5" max="6" width="9.25390625" style="2" bestFit="1" customWidth="1"/>
    <col min="7" max="7" width="9.875" style="2" customWidth="1"/>
    <col min="8" max="8" width="9.625" style="2" bestFit="1" customWidth="1"/>
    <col min="9" max="9" width="15.375" style="2" customWidth="1"/>
    <col min="10" max="10" width="11.25390625" style="2" customWidth="1"/>
    <col min="11" max="14" width="9.25390625" style="2" bestFit="1" customWidth="1"/>
    <col min="15" max="15" width="10.625" style="2" customWidth="1"/>
    <col min="16" max="16" width="10.125" style="2" customWidth="1"/>
    <col min="17" max="17" width="9.375" style="2" customWidth="1"/>
    <col min="18" max="19" width="9.25390625" style="2" customWidth="1"/>
    <col min="20" max="20" width="11.375" style="2" customWidth="1"/>
    <col min="21" max="21" width="15.625" style="2" customWidth="1"/>
    <col min="22" max="22" width="9.625" style="2" bestFit="1" customWidth="1"/>
    <col min="23" max="16384" width="9.125" style="2" customWidth="1"/>
  </cols>
  <sheetData>
    <row r="1" spans="1:21" ht="18.75" customHeight="1">
      <c r="A1" s="38" t="s">
        <v>64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1"/>
    </row>
    <row r="2" spans="1:21" ht="18.75">
      <c r="A2" s="3"/>
      <c r="B2" s="3"/>
      <c r="C2" s="3"/>
      <c r="D2" s="4"/>
      <c r="E2" s="3"/>
      <c r="F2" s="37" t="s">
        <v>69</v>
      </c>
      <c r="G2" s="37"/>
      <c r="H2" s="37"/>
      <c r="I2" s="37"/>
      <c r="J2" s="37"/>
      <c r="K2" s="37"/>
      <c r="L2" s="37"/>
      <c r="M2" s="37"/>
      <c r="N2" s="37"/>
      <c r="O2" s="3"/>
      <c r="P2" s="3"/>
      <c r="Q2" s="3"/>
      <c r="R2" s="3"/>
      <c r="S2" s="3"/>
      <c r="T2" s="3"/>
      <c r="U2" s="1"/>
    </row>
    <row r="3" spans="1:21" ht="12.75" customHeight="1">
      <c r="A3" s="39" t="s">
        <v>0</v>
      </c>
      <c r="B3" s="39"/>
      <c r="C3" s="39"/>
      <c r="D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39" t="s">
        <v>1</v>
      </c>
      <c r="B4" s="39"/>
      <c r="C4" s="39"/>
      <c r="D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40" t="s">
        <v>2</v>
      </c>
      <c r="B6" s="40" t="s">
        <v>3</v>
      </c>
      <c r="C6" s="40" t="s">
        <v>4</v>
      </c>
      <c r="D6" s="40" t="s">
        <v>5</v>
      </c>
      <c r="E6" s="40" t="s">
        <v>6</v>
      </c>
      <c r="F6" s="40"/>
      <c r="G6" s="40"/>
      <c r="H6" s="40" t="s">
        <v>7</v>
      </c>
      <c r="I6" s="40" t="s">
        <v>8</v>
      </c>
      <c r="J6" s="40"/>
      <c r="K6" s="40"/>
      <c r="L6" s="40" t="s">
        <v>9</v>
      </c>
      <c r="M6" s="40" t="s">
        <v>10</v>
      </c>
      <c r="N6" s="40"/>
      <c r="O6" s="40"/>
      <c r="P6" s="40" t="s">
        <v>11</v>
      </c>
      <c r="Q6" s="40" t="s">
        <v>12</v>
      </c>
      <c r="R6" s="40"/>
      <c r="S6" s="40"/>
      <c r="T6" s="40" t="s">
        <v>13</v>
      </c>
      <c r="U6" s="1"/>
    </row>
    <row r="7" spans="1:21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1"/>
    </row>
    <row r="8" spans="1:21" ht="12.75">
      <c r="A8" s="40"/>
      <c r="B8" s="40"/>
      <c r="C8" s="40"/>
      <c r="D8" s="40"/>
      <c r="E8" s="6" t="s">
        <v>14</v>
      </c>
      <c r="F8" s="6" t="s">
        <v>15</v>
      </c>
      <c r="G8" s="6" t="s">
        <v>16</v>
      </c>
      <c r="H8" s="40"/>
      <c r="I8" s="6" t="s">
        <v>17</v>
      </c>
      <c r="J8" s="6" t="s">
        <v>18</v>
      </c>
      <c r="K8" s="6" t="s">
        <v>19</v>
      </c>
      <c r="L8" s="40"/>
      <c r="M8" s="6" t="s">
        <v>20</v>
      </c>
      <c r="N8" s="6" t="s">
        <v>21</v>
      </c>
      <c r="O8" s="6" t="s">
        <v>22</v>
      </c>
      <c r="P8" s="40"/>
      <c r="Q8" s="6" t="s">
        <v>23</v>
      </c>
      <c r="R8" s="6" t="s">
        <v>24</v>
      </c>
      <c r="S8" s="6" t="s">
        <v>25</v>
      </c>
      <c r="T8" s="40"/>
      <c r="U8" s="1"/>
    </row>
    <row r="9" spans="1:21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1"/>
    </row>
    <row r="10" spans="1:21" ht="36.75" customHeight="1">
      <c r="A10" s="12" t="s">
        <v>26</v>
      </c>
      <c r="B10" s="13" t="s">
        <v>49</v>
      </c>
      <c r="C10" s="11">
        <v>506433</v>
      </c>
      <c r="D10" s="11">
        <f>D12+D13-0.01</f>
        <v>507483.00000000006</v>
      </c>
      <c r="E10" s="11">
        <v>33716.84</v>
      </c>
      <c r="F10" s="11">
        <v>24631.19</v>
      </c>
      <c r="G10" s="11">
        <v>50614.44</v>
      </c>
      <c r="H10" s="11">
        <f>H12+H13</f>
        <v>108962.47</v>
      </c>
      <c r="I10" s="11">
        <v>51133.54</v>
      </c>
      <c r="J10" s="11">
        <v>33721.83</v>
      </c>
      <c r="K10" s="11">
        <v>28636.58</v>
      </c>
      <c r="L10" s="11">
        <f>L12+L13-0.01</f>
        <v>113491.94000000002</v>
      </c>
      <c r="M10" s="11">
        <v>46102.39</v>
      </c>
      <c r="N10" s="11">
        <v>39358.47</v>
      </c>
      <c r="O10" s="11">
        <v>35209.62</v>
      </c>
      <c r="P10" s="11">
        <f>P12+P13</f>
        <v>120670.48</v>
      </c>
      <c r="Q10" s="11">
        <v>47763.16</v>
      </c>
      <c r="R10" s="11">
        <v>29341.84</v>
      </c>
      <c r="S10" s="11">
        <v>87253.11</v>
      </c>
      <c r="T10" s="11">
        <f>T12+T13</f>
        <v>164358.11000000002</v>
      </c>
      <c r="U10" s="7"/>
    </row>
    <row r="11" spans="1:21" ht="18.75" customHeight="1">
      <c r="A11" s="8" t="s">
        <v>27</v>
      </c>
      <c r="B11" s="13"/>
      <c r="C11" s="11"/>
      <c r="D11" s="10"/>
      <c r="E11" s="23"/>
      <c r="F11" s="24"/>
      <c r="G11" s="10"/>
      <c r="H11" s="11"/>
      <c r="I11" s="10"/>
      <c r="J11" s="10"/>
      <c r="K11" s="10" t="s">
        <v>48</v>
      </c>
      <c r="L11" s="11"/>
      <c r="M11" s="10"/>
      <c r="N11" s="10"/>
      <c r="O11" s="10"/>
      <c r="P11" s="11"/>
      <c r="Q11" s="10"/>
      <c r="R11" s="10"/>
      <c r="S11" s="10"/>
      <c r="T11" s="11"/>
      <c r="U11" s="1"/>
    </row>
    <row r="12" spans="1:21" ht="26.25" customHeight="1">
      <c r="A12" s="8" t="s">
        <v>28</v>
      </c>
      <c r="B12" s="9" t="s">
        <v>50</v>
      </c>
      <c r="C12" s="10">
        <v>70152</v>
      </c>
      <c r="D12" s="10">
        <f>H12+L12+P12+T12</f>
        <v>74719.90000000001</v>
      </c>
      <c r="E12" s="10">
        <v>4523.22</v>
      </c>
      <c r="F12" s="10">
        <v>6017.34</v>
      </c>
      <c r="G12" s="10">
        <v>8210.63</v>
      </c>
      <c r="H12" s="11">
        <f>SUM(E12:G12)</f>
        <v>18751.190000000002</v>
      </c>
      <c r="I12" s="10">
        <v>7132.91</v>
      </c>
      <c r="J12" s="10">
        <v>4980.3</v>
      </c>
      <c r="K12" s="25">
        <v>7279.62</v>
      </c>
      <c r="L12" s="11">
        <f>SUM(I12:K12)</f>
        <v>19392.829999999998</v>
      </c>
      <c r="M12" s="25">
        <v>10425</v>
      </c>
      <c r="N12" s="25">
        <v>5798.93</v>
      </c>
      <c r="O12" s="25">
        <v>6893.24</v>
      </c>
      <c r="P12" s="11">
        <f>SUM(M12:O12)</f>
        <v>23117.17</v>
      </c>
      <c r="Q12" s="10">
        <v>8007.74</v>
      </c>
      <c r="R12" s="10">
        <v>7498.14</v>
      </c>
      <c r="S12" s="10">
        <v>-2047.17</v>
      </c>
      <c r="T12" s="11">
        <f>SUM(Q12:S12)</f>
        <v>13458.710000000001</v>
      </c>
      <c r="U12" s="1"/>
    </row>
    <row r="13" spans="1:21" ht="28.5" customHeight="1">
      <c r="A13" s="8" t="s">
        <v>29</v>
      </c>
      <c r="B13" s="9" t="s">
        <v>51</v>
      </c>
      <c r="C13" s="10">
        <f>C10-C12</f>
        <v>436281</v>
      </c>
      <c r="D13" s="10">
        <f>H13+L13+P13+T13</f>
        <v>432763.11000000004</v>
      </c>
      <c r="E13" s="26">
        <f>E10-E12</f>
        <v>29193.619999999995</v>
      </c>
      <c r="F13" s="26">
        <f>F10-F12</f>
        <v>18613.85</v>
      </c>
      <c r="G13" s="26">
        <f>G10-G12</f>
        <v>42403.810000000005</v>
      </c>
      <c r="H13" s="11">
        <f>E13+F13+G13</f>
        <v>90211.28</v>
      </c>
      <c r="I13" s="10">
        <f>I10-I12</f>
        <v>44000.630000000005</v>
      </c>
      <c r="J13" s="10">
        <f>J10-J12</f>
        <v>28741.530000000002</v>
      </c>
      <c r="K13" s="10">
        <f>K10-K12</f>
        <v>21356.960000000003</v>
      </c>
      <c r="L13" s="11">
        <f>I13+J13+K13</f>
        <v>94099.12000000001</v>
      </c>
      <c r="M13" s="35">
        <f>M10-M12</f>
        <v>35677.39</v>
      </c>
      <c r="N13" s="35">
        <f>N10-N12</f>
        <v>33559.54</v>
      </c>
      <c r="O13" s="35">
        <f>O10-O12</f>
        <v>28316.380000000005</v>
      </c>
      <c r="P13" s="11">
        <f>M13+N13+O13</f>
        <v>97553.31</v>
      </c>
      <c r="Q13" s="10">
        <f>Q10-Q12</f>
        <v>39755.420000000006</v>
      </c>
      <c r="R13" s="10">
        <f>R10-R12</f>
        <v>21843.7</v>
      </c>
      <c r="S13" s="10">
        <f>S10-S12</f>
        <v>89300.28</v>
      </c>
      <c r="T13" s="11">
        <f>Q13+R13+S13</f>
        <v>150899.40000000002</v>
      </c>
      <c r="U13" s="1"/>
    </row>
    <row r="14" spans="1:21" ht="48.75" customHeight="1">
      <c r="A14" s="12" t="s">
        <v>30</v>
      </c>
      <c r="B14" s="13" t="s">
        <v>52</v>
      </c>
      <c r="C14" s="11">
        <f>C15+C16+C17+C18</f>
        <v>535458.954</v>
      </c>
      <c r="D14" s="11">
        <f>SUM(D15:D18)</f>
        <v>536508.9541500001</v>
      </c>
      <c r="E14" s="11">
        <f>SUM(E15:E18)</f>
        <v>23356.02325</v>
      </c>
      <c r="F14" s="11">
        <f aca="true" t="shared" si="0" ref="F14:T14">SUM(F15:F18)</f>
        <v>34467.16841</v>
      </c>
      <c r="G14" s="11">
        <f t="shared" si="0"/>
        <v>38802.46349</v>
      </c>
      <c r="H14" s="11">
        <f t="shared" si="0"/>
        <v>96625.65515</v>
      </c>
      <c r="I14" s="11">
        <f t="shared" si="0"/>
        <v>34144.369999999995</v>
      </c>
      <c r="J14" s="11">
        <f>SUM(J15:J18)</f>
        <v>29699.553999999996</v>
      </c>
      <c r="K14" s="11">
        <f t="shared" si="0"/>
        <v>40035.312000000005</v>
      </c>
      <c r="L14" s="11">
        <f t="shared" si="0"/>
        <v>103879.236</v>
      </c>
      <c r="M14" s="11">
        <f t="shared" si="0"/>
        <v>45690.842000000004</v>
      </c>
      <c r="N14" s="11">
        <f t="shared" si="0"/>
        <v>44221.07</v>
      </c>
      <c r="O14" s="11">
        <f t="shared" si="0"/>
        <v>38213.773</v>
      </c>
      <c r="P14" s="11">
        <f t="shared" si="0"/>
        <v>128089.43500000003</v>
      </c>
      <c r="Q14" s="11">
        <f t="shared" si="0"/>
        <v>61419.035</v>
      </c>
      <c r="R14" s="11">
        <f t="shared" si="0"/>
        <v>37739.828</v>
      </c>
      <c r="S14" s="11">
        <f t="shared" si="0"/>
        <v>108014.73655000002</v>
      </c>
      <c r="T14" s="11">
        <f t="shared" si="0"/>
        <v>207878.37800000003</v>
      </c>
      <c r="U14" s="7">
        <f>H14+L14+P14+Q14</f>
        <v>390013.36115</v>
      </c>
    </row>
    <row r="15" spans="1:21" ht="29.25" customHeight="1">
      <c r="A15" s="8" t="s">
        <v>31</v>
      </c>
      <c r="B15" s="9" t="s">
        <v>53</v>
      </c>
      <c r="C15" s="11">
        <f>C21+C30</f>
        <v>45095.3</v>
      </c>
      <c r="D15" s="11">
        <f aca="true" t="shared" si="1" ref="D15:T15">D30+D21</f>
        <v>45095.3</v>
      </c>
      <c r="E15" s="11">
        <f t="shared" si="1"/>
        <v>2803</v>
      </c>
      <c r="F15" s="11">
        <f t="shared" si="1"/>
        <v>6646</v>
      </c>
      <c r="G15" s="11">
        <f t="shared" si="1"/>
        <v>6436.73</v>
      </c>
      <c r="H15" s="11">
        <f t="shared" si="1"/>
        <v>15885.73</v>
      </c>
      <c r="I15" s="11">
        <f t="shared" si="1"/>
        <v>4675.74</v>
      </c>
      <c r="J15" s="11">
        <f t="shared" si="1"/>
        <v>2105.8</v>
      </c>
      <c r="K15" s="11">
        <f t="shared" si="1"/>
        <v>5650.5</v>
      </c>
      <c r="L15" s="11">
        <f t="shared" si="1"/>
        <v>12432.039999999999</v>
      </c>
      <c r="M15" s="11">
        <f t="shared" si="1"/>
        <v>0</v>
      </c>
      <c r="N15" s="11">
        <f t="shared" si="1"/>
        <v>2805</v>
      </c>
      <c r="O15" s="11">
        <f t="shared" si="1"/>
        <v>4540.5</v>
      </c>
      <c r="P15" s="11">
        <f t="shared" si="1"/>
        <v>7345.5</v>
      </c>
      <c r="Q15" s="11">
        <f t="shared" si="1"/>
        <v>2820.2</v>
      </c>
      <c r="R15" s="11">
        <f t="shared" si="1"/>
        <v>2820.2</v>
      </c>
      <c r="S15" s="11">
        <f t="shared" si="1"/>
        <v>3791.63</v>
      </c>
      <c r="T15" s="11">
        <f t="shared" si="1"/>
        <v>9432.03</v>
      </c>
      <c r="U15" s="7"/>
    </row>
    <row r="16" spans="1:21" ht="106.5" customHeight="1">
      <c r="A16" s="8" t="s">
        <v>32</v>
      </c>
      <c r="B16" s="9" t="s">
        <v>54</v>
      </c>
      <c r="C16" s="11">
        <f>C22+C27</f>
        <v>208638.9</v>
      </c>
      <c r="D16" s="11">
        <f>D22+D27</f>
        <v>220739.49675000002</v>
      </c>
      <c r="E16" s="11">
        <f aca="true" t="shared" si="2" ref="E16:T16">E22+E27</f>
        <v>14095.380000000001</v>
      </c>
      <c r="F16" s="11">
        <f t="shared" si="2"/>
        <v>19954.79683</v>
      </c>
      <c r="G16" s="11">
        <f t="shared" si="2"/>
        <v>20362.486999999997</v>
      </c>
      <c r="H16" s="11">
        <f t="shared" si="2"/>
        <v>54412.663830000005</v>
      </c>
      <c r="I16" s="11">
        <f t="shared" si="2"/>
        <v>19892.989999999998</v>
      </c>
      <c r="J16" s="11">
        <f t="shared" si="2"/>
        <v>18706.309999999998</v>
      </c>
      <c r="K16" s="11">
        <f t="shared" si="2"/>
        <v>25255.27</v>
      </c>
      <c r="L16" s="11">
        <f t="shared" si="2"/>
        <v>63854.57</v>
      </c>
      <c r="M16" s="11">
        <f t="shared" si="2"/>
        <v>16995.51</v>
      </c>
      <c r="N16" s="11">
        <f t="shared" si="2"/>
        <v>13536.488800000001</v>
      </c>
      <c r="O16" s="11">
        <f t="shared" si="2"/>
        <v>16299.22183</v>
      </c>
      <c r="P16" s="11">
        <f t="shared" si="2"/>
        <v>46831.22063</v>
      </c>
      <c r="Q16" s="11">
        <f t="shared" si="2"/>
        <v>17801.474899999997</v>
      </c>
      <c r="R16" s="11">
        <f t="shared" si="2"/>
        <v>18620.70294</v>
      </c>
      <c r="S16" s="11">
        <f t="shared" si="2"/>
        <v>19218.86445</v>
      </c>
      <c r="T16" s="11">
        <f t="shared" si="2"/>
        <v>55641.04229</v>
      </c>
      <c r="U16" s="7"/>
    </row>
    <row r="17" spans="1:22" ht="52.5" customHeight="1">
      <c r="A17" s="8" t="s">
        <v>33</v>
      </c>
      <c r="B17" s="9" t="s">
        <v>55</v>
      </c>
      <c r="C17" s="11">
        <f>C31</f>
        <v>9</v>
      </c>
      <c r="D17" s="11">
        <f aca="true" t="shared" si="3" ref="D17:S17">D31</f>
        <v>9</v>
      </c>
      <c r="E17" s="11">
        <f t="shared" si="3"/>
        <v>0</v>
      </c>
      <c r="F17" s="11">
        <f t="shared" si="3"/>
        <v>0</v>
      </c>
      <c r="G17" s="11">
        <f t="shared" si="3"/>
        <v>0</v>
      </c>
      <c r="H17" s="11">
        <f t="shared" si="3"/>
        <v>0</v>
      </c>
      <c r="I17" s="11">
        <f t="shared" si="3"/>
        <v>0.8</v>
      </c>
      <c r="J17" s="11">
        <f t="shared" si="3"/>
        <v>0</v>
      </c>
      <c r="K17" s="11">
        <f t="shared" si="3"/>
        <v>0</v>
      </c>
      <c r="L17" s="11">
        <f t="shared" si="3"/>
        <v>0.8</v>
      </c>
      <c r="M17" s="11">
        <f t="shared" si="3"/>
        <v>0</v>
      </c>
      <c r="N17" s="11">
        <f t="shared" si="3"/>
        <v>1.8</v>
      </c>
      <c r="O17" s="11">
        <f t="shared" si="3"/>
        <v>0</v>
      </c>
      <c r="P17" s="11">
        <f t="shared" si="3"/>
        <v>1.8</v>
      </c>
      <c r="Q17" s="11">
        <f t="shared" si="3"/>
        <v>0</v>
      </c>
      <c r="R17" s="11">
        <f t="shared" si="3"/>
        <v>0</v>
      </c>
      <c r="S17" s="11">
        <f t="shared" si="3"/>
        <v>6.4</v>
      </c>
      <c r="T17" s="11">
        <f>T31</f>
        <v>6.4</v>
      </c>
      <c r="U17" s="1"/>
      <c r="V17" s="14"/>
    </row>
    <row r="18" spans="1:21" ht="14.25" customHeight="1">
      <c r="A18" s="8" t="s">
        <v>34</v>
      </c>
      <c r="B18" s="9" t="s">
        <v>56</v>
      </c>
      <c r="C18" s="11">
        <f>C23+C28+C32+C34+C36</f>
        <v>281715.754</v>
      </c>
      <c r="D18" s="11">
        <f>D23+D28+D32+D34+D36</f>
        <v>270665.1574</v>
      </c>
      <c r="E18" s="11">
        <f>E23+E28+E32+E34+E36</f>
        <v>6457.643249999999</v>
      </c>
      <c r="F18" s="11">
        <f aca="true" t="shared" si="4" ref="F18:L18">F23+F25+F28+F32</f>
        <v>7866.371579999997</v>
      </c>
      <c r="G18" s="11">
        <f t="shared" si="4"/>
        <v>12003.246490000005</v>
      </c>
      <c r="H18" s="11">
        <f t="shared" si="4"/>
        <v>26327.26132</v>
      </c>
      <c r="I18" s="11">
        <f t="shared" si="4"/>
        <v>9574.840000000002</v>
      </c>
      <c r="J18" s="11">
        <f t="shared" si="4"/>
        <v>8887.444</v>
      </c>
      <c r="K18" s="11">
        <f t="shared" si="4"/>
        <v>9129.542000000001</v>
      </c>
      <c r="L18" s="11">
        <f t="shared" si="4"/>
        <v>27591.826</v>
      </c>
      <c r="M18" s="11">
        <f>M23+M25+M28+M32+M34+M36</f>
        <v>28695.332000000002</v>
      </c>
      <c r="N18" s="11">
        <f>N23+N25+N28+N32+N36</f>
        <v>27877.7812</v>
      </c>
      <c r="O18" s="11">
        <f>O23+O25+O28+O32+O36</f>
        <v>17374.05117</v>
      </c>
      <c r="P18" s="11">
        <f>P23+P25+P28+P32+P36</f>
        <v>73910.91437000001</v>
      </c>
      <c r="Q18" s="11">
        <f>Q23+Q25+Q28+Q36</f>
        <v>40797.360100000005</v>
      </c>
      <c r="R18" s="11">
        <f>R23+R25+R28+R32+R36</f>
        <v>16298.925060000001</v>
      </c>
      <c r="S18" s="11">
        <f>S23+S25+S28+S32+S36</f>
        <v>84997.84210000001</v>
      </c>
      <c r="T18" s="11">
        <f>T23+T25+T28+T32+T36</f>
        <v>142798.90571000002</v>
      </c>
      <c r="U18" s="1"/>
    </row>
    <row r="19" spans="1:21" ht="51.75" customHeight="1">
      <c r="A19" s="8" t="s">
        <v>35</v>
      </c>
      <c r="B19" s="13"/>
      <c r="C19" s="10"/>
      <c r="D19" s="10"/>
      <c r="E19" s="10"/>
      <c r="F19" s="10"/>
      <c r="G19" s="10"/>
      <c r="H19" s="11"/>
      <c r="I19" s="10"/>
      <c r="J19" s="10"/>
      <c r="K19" s="10"/>
      <c r="L19" s="11"/>
      <c r="M19" s="10"/>
      <c r="N19" s="10"/>
      <c r="O19" s="10"/>
      <c r="P19" s="11"/>
      <c r="Q19" s="10"/>
      <c r="R19" s="10"/>
      <c r="S19" s="10"/>
      <c r="T19" s="11"/>
      <c r="U19" s="1"/>
    </row>
    <row r="20" spans="1:21" ht="27.75" customHeight="1">
      <c r="A20" s="27" t="s">
        <v>36</v>
      </c>
      <c r="B20" s="32"/>
      <c r="C20" s="29">
        <v>235310.43</v>
      </c>
      <c r="D20" s="29">
        <f>D21+D22+D23</f>
        <v>235310.43336000002</v>
      </c>
      <c r="E20" s="29">
        <v>4203.50072</v>
      </c>
      <c r="F20" s="29">
        <v>9137.69</v>
      </c>
      <c r="G20" s="29">
        <v>11236.11264</v>
      </c>
      <c r="H20" s="29">
        <f>H22+H23+H21</f>
        <v>24577.30336</v>
      </c>
      <c r="I20" s="29">
        <v>6348.56</v>
      </c>
      <c r="J20" s="29">
        <v>5255.36</v>
      </c>
      <c r="K20" s="29">
        <v>5850.88</v>
      </c>
      <c r="L20" s="29">
        <f>L22+L23+L21</f>
        <v>17454.8</v>
      </c>
      <c r="M20" s="29">
        <v>20027</v>
      </c>
      <c r="N20" s="29">
        <v>25008.24</v>
      </c>
      <c r="O20" s="29">
        <v>14487.16</v>
      </c>
      <c r="P20" s="29">
        <f>P22+P23+P21</f>
        <v>59522.40000000001</v>
      </c>
      <c r="Q20" s="29">
        <v>36566.33</v>
      </c>
      <c r="R20" s="29">
        <v>13665.53</v>
      </c>
      <c r="S20" s="29">
        <v>83524.07</v>
      </c>
      <c r="T20" s="29">
        <f>T22+T23+T21</f>
        <v>133755.93</v>
      </c>
      <c r="U20" s="7"/>
    </row>
    <row r="21" spans="1:21" ht="27" customHeight="1">
      <c r="A21" s="30" t="s">
        <v>31</v>
      </c>
      <c r="B21" s="28" t="s">
        <v>53</v>
      </c>
      <c r="C21" s="31">
        <v>5440</v>
      </c>
      <c r="D21" s="31">
        <f>H21+L21+P21+T21</f>
        <v>5439.999999999999</v>
      </c>
      <c r="E21" s="31">
        <v>0</v>
      </c>
      <c r="F21" s="31">
        <v>3340</v>
      </c>
      <c r="G21" s="31">
        <v>1098.23</v>
      </c>
      <c r="H21" s="29">
        <f>SUM(E21:G21)</f>
        <v>4438.23</v>
      </c>
      <c r="I21" s="31">
        <v>24.24</v>
      </c>
      <c r="J21" s="31">
        <v>0</v>
      </c>
      <c r="K21" s="31">
        <v>0</v>
      </c>
      <c r="L21" s="29">
        <f>I21+J21+K21</f>
        <v>24.24</v>
      </c>
      <c r="M21" s="33">
        <v>0</v>
      </c>
      <c r="N21" s="31">
        <v>0</v>
      </c>
      <c r="O21" s="31">
        <v>0</v>
      </c>
      <c r="P21" s="29">
        <f>SUM(M21:O21)</f>
        <v>0</v>
      </c>
      <c r="Q21" s="31">
        <v>0</v>
      </c>
      <c r="R21" s="31">
        <v>0</v>
      </c>
      <c r="S21" s="31">
        <v>977.53</v>
      </c>
      <c r="T21" s="29">
        <f>SUM(Q21:S21)</f>
        <v>977.53</v>
      </c>
      <c r="U21" s="1"/>
    </row>
    <row r="22" spans="1:22" ht="102">
      <c r="A22" s="30" t="s">
        <v>32</v>
      </c>
      <c r="B22" s="28" t="s">
        <v>54</v>
      </c>
      <c r="C22" s="31">
        <v>17200.9</v>
      </c>
      <c r="D22" s="31">
        <f>H22+L22+P22+T22</f>
        <v>17200.8996</v>
      </c>
      <c r="E22" s="31">
        <v>1066.1</v>
      </c>
      <c r="F22" s="31">
        <v>1447.1</v>
      </c>
      <c r="G22" s="31">
        <v>1485.21</v>
      </c>
      <c r="H22" s="29">
        <f>E22+F22+G22</f>
        <v>3998.41</v>
      </c>
      <c r="I22" s="31">
        <v>1325.39</v>
      </c>
      <c r="J22" s="31">
        <v>1247.83</v>
      </c>
      <c r="K22" s="31">
        <v>1645.81</v>
      </c>
      <c r="L22" s="29">
        <f>SUM(I22:K22)</f>
        <v>4219.030000000001</v>
      </c>
      <c r="M22" s="31">
        <v>1711.93</v>
      </c>
      <c r="N22" s="31">
        <v>934.2088</v>
      </c>
      <c r="O22" s="31">
        <v>1181.2108</v>
      </c>
      <c r="P22" s="29">
        <f>SUM(M22:O22)</f>
        <v>3827.3496000000005</v>
      </c>
      <c r="Q22" s="31">
        <v>1154.6</v>
      </c>
      <c r="R22" s="31">
        <v>1274.52</v>
      </c>
      <c r="S22" s="31">
        <v>2726.99</v>
      </c>
      <c r="T22" s="29">
        <f>SUM(Q22:S22)</f>
        <v>5156.11</v>
      </c>
      <c r="U22" s="7"/>
      <c r="V22" s="14"/>
    </row>
    <row r="23" spans="1:21" ht="13.5" customHeight="1">
      <c r="A23" s="30" t="s">
        <v>34</v>
      </c>
      <c r="B23" s="28" t="s">
        <v>56</v>
      </c>
      <c r="C23" s="10">
        <f>C20-C21-C22</f>
        <v>212669.53</v>
      </c>
      <c r="D23" s="31">
        <f>H23+L23+P23+T23</f>
        <v>212669.53376000002</v>
      </c>
      <c r="E23" s="31">
        <f>E20-E21-E22</f>
        <v>3137.40072</v>
      </c>
      <c r="F23" s="31">
        <f>F20-F21-F22</f>
        <v>4350.59</v>
      </c>
      <c r="G23" s="31">
        <f>G20-G21-G22</f>
        <v>8652.67264</v>
      </c>
      <c r="H23" s="29">
        <f>E23+F23+G23</f>
        <v>16140.66336</v>
      </c>
      <c r="I23" s="31">
        <f>I20-I21-I22</f>
        <v>4998.93</v>
      </c>
      <c r="J23" s="31">
        <f>J20-J21-J22</f>
        <v>4007.5299999999997</v>
      </c>
      <c r="K23" s="31">
        <f>K20-K21-K22</f>
        <v>4205.07</v>
      </c>
      <c r="L23" s="29">
        <f>SUM(I23:K23)</f>
        <v>13211.529999999999</v>
      </c>
      <c r="M23" s="31">
        <f>M20-M21-M22</f>
        <v>18315.07</v>
      </c>
      <c r="N23" s="31">
        <f>N20-N21-N22</f>
        <v>24074.0312</v>
      </c>
      <c r="O23" s="31">
        <f>O20-O21-O22</f>
        <v>13305.9492</v>
      </c>
      <c r="P23" s="29">
        <f>SUM(M23:O23)</f>
        <v>55695.05040000001</v>
      </c>
      <c r="Q23" s="31">
        <f>Q20-Q21-Q22</f>
        <v>35411.73</v>
      </c>
      <c r="R23" s="31">
        <f>R20-R21-R22</f>
        <v>12391.01</v>
      </c>
      <c r="S23" s="31">
        <f>S20-S21-S22</f>
        <v>79819.55</v>
      </c>
      <c r="T23" s="29">
        <f>SUM(Q23:S23)</f>
        <v>127622.29000000001</v>
      </c>
      <c r="U23" s="1"/>
    </row>
    <row r="24" spans="1:21" ht="52.5" customHeight="1" hidden="1">
      <c r="A24" s="15" t="s">
        <v>37</v>
      </c>
      <c r="B24" s="9"/>
      <c r="C24" s="11">
        <f>C25</f>
        <v>0</v>
      </c>
      <c r="D24" s="11">
        <f aca="true" t="shared" si="5" ref="D24:T24">D25</f>
        <v>0</v>
      </c>
      <c r="E24" s="11">
        <f t="shared" si="5"/>
        <v>0</v>
      </c>
      <c r="F24" s="11">
        <f t="shared" si="5"/>
        <v>0</v>
      </c>
      <c r="G24" s="11">
        <f t="shared" si="5"/>
        <v>0</v>
      </c>
      <c r="H24" s="11">
        <f t="shared" si="5"/>
        <v>0</v>
      </c>
      <c r="I24" s="11">
        <f t="shared" si="5"/>
        <v>0</v>
      </c>
      <c r="J24" s="11">
        <f t="shared" si="5"/>
        <v>0</v>
      </c>
      <c r="K24" s="11">
        <f t="shared" si="5"/>
        <v>0</v>
      </c>
      <c r="L24" s="11">
        <f t="shared" si="5"/>
        <v>0</v>
      </c>
      <c r="M24" s="11">
        <f t="shared" si="5"/>
        <v>0</v>
      </c>
      <c r="N24" s="11">
        <f t="shared" si="5"/>
        <v>0</v>
      </c>
      <c r="O24" s="11">
        <f t="shared" si="5"/>
        <v>0</v>
      </c>
      <c r="P24" s="11">
        <f t="shared" si="5"/>
        <v>0</v>
      </c>
      <c r="Q24" s="11">
        <f t="shared" si="5"/>
        <v>0</v>
      </c>
      <c r="R24" s="11">
        <f t="shared" si="5"/>
        <v>0</v>
      </c>
      <c r="S24" s="11">
        <f t="shared" si="5"/>
        <v>0</v>
      </c>
      <c r="T24" s="11">
        <f t="shared" si="5"/>
        <v>0</v>
      </c>
      <c r="U24" s="7"/>
    </row>
    <row r="25" spans="1:21" ht="52.5" customHeight="1" hidden="1">
      <c r="A25" s="8" t="s">
        <v>34</v>
      </c>
      <c r="B25" s="9">
        <v>250</v>
      </c>
      <c r="C25" s="10">
        <v>0</v>
      </c>
      <c r="D25" s="10">
        <f>H25+L25+P25+T25</f>
        <v>0</v>
      </c>
      <c r="E25" s="10">
        <v>0</v>
      </c>
      <c r="F25" s="10">
        <v>0</v>
      </c>
      <c r="G25" s="10">
        <v>0</v>
      </c>
      <c r="H25" s="11">
        <f>SUM(E25:G25)</f>
        <v>0</v>
      </c>
      <c r="I25" s="10">
        <v>0</v>
      </c>
      <c r="J25" s="10">
        <v>0</v>
      </c>
      <c r="K25" s="10">
        <v>0</v>
      </c>
      <c r="L25" s="11">
        <f>SUM(I25:K25)</f>
        <v>0</v>
      </c>
      <c r="M25" s="10">
        <v>0</v>
      </c>
      <c r="N25" s="10">
        <v>0</v>
      </c>
      <c r="O25" s="10">
        <v>0</v>
      </c>
      <c r="P25" s="11">
        <f>SUM(M25:O25)</f>
        <v>0</v>
      </c>
      <c r="Q25" s="10">
        <v>0</v>
      </c>
      <c r="R25" s="10">
        <v>0</v>
      </c>
      <c r="S25" s="10">
        <v>0</v>
      </c>
      <c r="T25" s="11">
        <f>SUM(Q25:S25)</f>
        <v>0</v>
      </c>
      <c r="U25" s="7"/>
    </row>
    <row r="26" spans="1:22" ht="54" customHeight="1">
      <c r="A26" s="27" t="s">
        <v>38</v>
      </c>
      <c r="B26" s="28"/>
      <c r="C26" s="29">
        <v>248877.424</v>
      </c>
      <c r="D26" s="29">
        <f>D27+D28</f>
        <v>249927.41700000002</v>
      </c>
      <c r="E26" s="29">
        <v>15769.01</v>
      </c>
      <c r="F26" s="29">
        <v>21505.081</v>
      </c>
      <c r="G26" s="29">
        <v>21625.687</v>
      </c>
      <c r="H26" s="29">
        <f>H27+H28</f>
        <v>58899.778000000006</v>
      </c>
      <c r="I26" s="29">
        <v>22364.61</v>
      </c>
      <c r="J26" s="29">
        <v>21451.314</v>
      </c>
      <c r="K26" s="29">
        <v>27693.132</v>
      </c>
      <c r="L26" s="29">
        <f>I26+J26+K26</f>
        <v>71509.056</v>
      </c>
      <c r="M26" s="29">
        <v>24657.792</v>
      </c>
      <c r="N26" s="29">
        <v>15544.59</v>
      </c>
      <c r="O26" s="29">
        <v>18037.003</v>
      </c>
      <c r="P26" s="29">
        <f>P27+P28</f>
        <v>58239.385</v>
      </c>
      <c r="Q26" s="29">
        <v>21822.505</v>
      </c>
      <c r="R26" s="29">
        <v>20351.968</v>
      </c>
      <c r="S26" s="29">
        <v>19104.725</v>
      </c>
      <c r="T26" s="29">
        <f>T27+T28</f>
        <v>61279.198000000004</v>
      </c>
      <c r="U26" s="7"/>
      <c r="V26" s="14"/>
    </row>
    <row r="27" spans="1:22" ht="102">
      <c r="A27" s="30" t="s">
        <v>32</v>
      </c>
      <c r="B27" s="28" t="s">
        <v>54</v>
      </c>
      <c r="C27" s="31">
        <v>191438</v>
      </c>
      <c r="D27" s="31">
        <f>H27+L27+P27+T27</f>
        <v>203538.59715000002</v>
      </c>
      <c r="E27" s="31">
        <v>13029.28</v>
      </c>
      <c r="F27" s="31">
        <v>18507.69683</v>
      </c>
      <c r="G27" s="31">
        <v>18877.277</v>
      </c>
      <c r="H27" s="29">
        <f>E27+F27+G27</f>
        <v>50414.25383</v>
      </c>
      <c r="I27" s="31">
        <v>18567.6</v>
      </c>
      <c r="J27" s="31">
        <v>17458.48</v>
      </c>
      <c r="K27" s="31">
        <v>23609.46</v>
      </c>
      <c r="L27" s="29">
        <f>I27+J27+K27</f>
        <v>59635.54</v>
      </c>
      <c r="M27" s="31">
        <v>15283.58</v>
      </c>
      <c r="N27" s="31">
        <v>12602.28</v>
      </c>
      <c r="O27" s="31">
        <v>15118.01103</v>
      </c>
      <c r="P27" s="29">
        <f>SUM(M27:O27)</f>
        <v>43003.87103</v>
      </c>
      <c r="Q27" s="31">
        <v>16646.8749</v>
      </c>
      <c r="R27" s="31">
        <v>17346.18294</v>
      </c>
      <c r="S27" s="31">
        <v>16491.87445</v>
      </c>
      <c r="T27" s="29">
        <f>SUM(Q27:S27)</f>
        <v>50484.93229</v>
      </c>
      <c r="U27" s="7"/>
      <c r="V27" s="14"/>
    </row>
    <row r="28" spans="1:21" ht="37.5" customHeight="1">
      <c r="A28" s="30" t="s">
        <v>34</v>
      </c>
      <c r="B28" s="28" t="s">
        <v>56</v>
      </c>
      <c r="C28" s="31">
        <f>C26-C27</f>
        <v>57439.424</v>
      </c>
      <c r="D28" s="31">
        <f>H28+L28+P28+T28</f>
        <v>46388.819850000014</v>
      </c>
      <c r="E28" s="31">
        <f>E26-E27</f>
        <v>2739.7299999999996</v>
      </c>
      <c r="F28" s="31">
        <f>F26-F27</f>
        <v>2997.3841699999975</v>
      </c>
      <c r="G28" s="31">
        <f>G26-G27</f>
        <v>2748.4100000000035</v>
      </c>
      <c r="H28" s="29">
        <f>E28+F28+G28</f>
        <v>8485.52417</v>
      </c>
      <c r="I28" s="31">
        <f>I26-I27</f>
        <v>3797.010000000002</v>
      </c>
      <c r="J28" s="31">
        <f>J26-J27</f>
        <v>3992.833999999999</v>
      </c>
      <c r="K28" s="31">
        <f>K26-K27</f>
        <v>4083.6720000000023</v>
      </c>
      <c r="L28" s="29">
        <f>I28+J28+K28</f>
        <v>11873.516000000003</v>
      </c>
      <c r="M28" s="31">
        <f>M26-M27</f>
        <v>9374.212000000001</v>
      </c>
      <c r="N28" s="31">
        <f>N26-N27</f>
        <v>2942.3099999999995</v>
      </c>
      <c r="O28" s="31">
        <f>O26-O27</f>
        <v>2918.991970000001</v>
      </c>
      <c r="P28" s="29">
        <f>SUM(M28:O28)</f>
        <v>15235.513970000002</v>
      </c>
      <c r="Q28" s="31">
        <f>Q26-Q27</f>
        <v>5175.630100000002</v>
      </c>
      <c r="R28" s="31">
        <f>R26-R27</f>
        <v>3005.785060000002</v>
      </c>
      <c r="S28" s="31">
        <f>S26-S27</f>
        <v>2612.850549999999</v>
      </c>
      <c r="T28" s="29">
        <f>SUM(Q28:S28)</f>
        <v>10794.265710000003</v>
      </c>
      <c r="U28" s="1"/>
    </row>
    <row r="29" spans="1:21" ht="54.75" customHeight="1">
      <c r="A29" s="27" t="s">
        <v>39</v>
      </c>
      <c r="B29" s="28"/>
      <c r="C29" s="29">
        <v>49955.25</v>
      </c>
      <c r="D29" s="29">
        <f>D30+D31+D32</f>
        <v>49955.25379</v>
      </c>
      <c r="E29" s="29">
        <v>3383.51253</v>
      </c>
      <c r="F29" s="29">
        <v>3824.39741</v>
      </c>
      <c r="G29" s="29">
        <v>5940.66385</v>
      </c>
      <c r="H29" s="29">
        <f>SUM(H30:H32)</f>
        <v>13148.57379</v>
      </c>
      <c r="I29" s="29">
        <v>5431.2</v>
      </c>
      <c r="J29" s="29">
        <v>2992.88</v>
      </c>
      <c r="K29" s="29">
        <v>6491.3</v>
      </c>
      <c r="L29" s="29">
        <f>I29+J29+K29</f>
        <v>14915.380000000001</v>
      </c>
      <c r="M29" s="29">
        <v>841.33</v>
      </c>
      <c r="N29" s="29">
        <v>3464.9</v>
      </c>
      <c r="O29" s="29">
        <v>5407.79</v>
      </c>
      <c r="P29" s="29">
        <f>SUM(P30:P32)</f>
        <v>9714.02</v>
      </c>
      <c r="Q29" s="29">
        <v>3524.98</v>
      </c>
      <c r="R29" s="29">
        <v>3512.33</v>
      </c>
      <c r="S29" s="29">
        <v>5139.97</v>
      </c>
      <c r="T29" s="29">
        <f>SUM(T30:T32)</f>
        <v>12177.28</v>
      </c>
      <c r="U29" s="7"/>
    </row>
    <row r="30" spans="1:21" ht="33" customHeight="1">
      <c r="A30" s="30" t="s">
        <v>31</v>
      </c>
      <c r="B30" s="28" t="s">
        <v>53</v>
      </c>
      <c r="C30" s="31">
        <v>39655.3</v>
      </c>
      <c r="D30" s="31">
        <f>H30+L30+P30+T30</f>
        <v>39655.3</v>
      </c>
      <c r="E30" s="31">
        <v>2803</v>
      </c>
      <c r="F30" s="31">
        <v>3306</v>
      </c>
      <c r="G30" s="31">
        <v>5338.5</v>
      </c>
      <c r="H30" s="29">
        <f>SUM(E30:G30)</f>
        <v>11447.5</v>
      </c>
      <c r="I30" s="31">
        <v>4651.5</v>
      </c>
      <c r="J30" s="31">
        <v>2105.8</v>
      </c>
      <c r="K30" s="31">
        <v>5650.5</v>
      </c>
      <c r="L30" s="29">
        <f>I30+J30+K30</f>
        <v>12407.8</v>
      </c>
      <c r="M30" s="31">
        <v>0</v>
      </c>
      <c r="N30" s="31">
        <v>2805</v>
      </c>
      <c r="O30" s="31">
        <v>4540.5</v>
      </c>
      <c r="P30" s="29">
        <f>SUM(M30:O30)</f>
        <v>7345.5</v>
      </c>
      <c r="Q30" s="31">
        <v>2820.2</v>
      </c>
      <c r="R30" s="31">
        <v>2820.2</v>
      </c>
      <c r="S30" s="31">
        <v>2814.1</v>
      </c>
      <c r="T30" s="29">
        <f>SUM(Q30:S30)</f>
        <v>8454.5</v>
      </c>
      <c r="U30" s="1"/>
    </row>
    <row r="31" spans="1:21" ht="55.5" customHeight="1">
      <c r="A31" s="30" t="s">
        <v>33</v>
      </c>
      <c r="B31" s="28" t="s">
        <v>55</v>
      </c>
      <c r="C31" s="31">
        <v>9</v>
      </c>
      <c r="D31" s="31">
        <f>G31+L31+P31+T31</f>
        <v>9</v>
      </c>
      <c r="E31" s="31">
        <v>0</v>
      </c>
      <c r="F31" s="31">
        <v>0</v>
      </c>
      <c r="G31" s="31">
        <v>0</v>
      </c>
      <c r="H31" s="29">
        <f>SUM(E31:G31)</f>
        <v>0</v>
      </c>
      <c r="I31" s="31">
        <v>0.8</v>
      </c>
      <c r="J31" s="31">
        <v>0</v>
      </c>
      <c r="K31" s="31">
        <v>0</v>
      </c>
      <c r="L31" s="29">
        <f>SUM(I31:K31)</f>
        <v>0.8</v>
      </c>
      <c r="M31" s="31">
        <v>0</v>
      </c>
      <c r="N31" s="31">
        <v>1.8</v>
      </c>
      <c r="O31" s="31">
        <v>0</v>
      </c>
      <c r="P31" s="29">
        <f>SUM(M31:O31)</f>
        <v>1.8</v>
      </c>
      <c r="Q31" s="31"/>
      <c r="R31" s="31">
        <v>0</v>
      </c>
      <c r="S31" s="31">
        <v>6.4</v>
      </c>
      <c r="T31" s="29">
        <f>SUM(Q31:S31)</f>
        <v>6.4</v>
      </c>
      <c r="U31" s="1"/>
    </row>
    <row r="32" spans="1:21" ht="18" customHeight="1">
      <c r="A32" s="30" t="s">
        <v>34</v>
      </c>
      <c r="B32" s="28" t="s">
        <v>56</v>
      </c>
      <c r="C32" s="31">
        <f>C29-C30-C31</f>
        <v>10290.949999999997</v>
      </c>
      <c r="D32" s="31">
        <f>H32++L32+P32+T32</f>
        <v>10290.95379</v>
      </c>
      <c r="E32" s="31">
        <f>E29-E30-E31</f>
        <v>580.51253</v>
      </c>
      <c r="F32" s="31">
        <f>F29-F30-F31</f>
        <v>518.39741</v>
      </c>
      <c r="G32" s="31">
        <f>G29-G30-G31</f>
        <v>602.1638499999999</v>
      </c>
      <c r="H32" s="29">
        <f>SUM(E32:G32)</f>
        <v>1701.07379</v>
      </c>
      <c r="I32" s="31">
        <f>I29-I30-I31</f>
        <v>778.8999999999999</v>
      </c>
      <c r="J32" s="31">
        <f>J29-J30-J31</f>
        <v>887.0799999999999</v>
      </c>
      <c r="K32" s="31">
        <f>K29-K30-K31</f>
        <v>840.8000000000002</v>
      </c>
      <c r="L32" s="29">
        <f>SUM(I32:K32)</f>
        <v>2506.7799999999997</v>
      </c>
      <c r="M32" s="31">
        <f>M29-M30-M31</f>
        <v>841.33</v>
      </c>
      <c r="N32" s="31">
        <f>N29-N30-N31</f>
        <v>658.1000000000001</v>
      </c>
      <c r="O32" s="31">
        <f>O29-O30-O31</f>
        <v>867.29</v>
      </c>
      <c r="P32" s="29">
        <f>SUM(M32:O32)</f>
        <v>2366.7200000000003</v>
      </c>
      <c r="Q32" s="31">
        <f>Q29-Q30-Q31</f>
        <v>704.7800000000002</v>
      </c>
      <c r="R32" s="31">
        <f>R29-R30-R31</f>
        <v>692.1300000000001</v>
      </c>
      <c r="S32" s="31">
        <f>S29-S30-S31</f>
        <v>2319.4700000000003</v>
      </c>
      <c r="T32" s="29">
        <f>Q32+R32+S32</f>
        <v>3716.3800000000006</v>
      </c>
      <c r="U32" s="1"/>
    </row>
    <row r="33" spans="1:21" ht="36" customHeight="1">
      <c r="A33" s="36" t="s">
        <v>65</v>
      </c>
      <c r="B33" s="28"/>
      <c r="C33" s="31">
        <v>36.25</v>
      </c>
      <c r="D33" s="31">
        <v>36.25</v>
      </c>
      <c r="E33" s="31"/>
      <c r="F33" s="31"/>
      <c r="G33" s="31"/>
      <c r="H33" s="29"/>
      <c r="I33" s="31"/>
      <c r="J33" s="31"/>
      <c r="K33" s="31"/>
      <c r="L33" s="29"/>
      <c r="M33" s="31">
        <v>36.25</v>
      </c>
      <c r="N33" s="31"/>
      <c r="O33" s="31"/>
      <c r="P33" s="29">
        <f>M33+N33+O33</f>
        <v>36.25</v>
      </c>
      <c r="Q33" s="31"/>
      <c r="R33" s="31"/>
      <c r="S33" s="31"/>
      <c r="T33" s="29"/>
      <c r="U33" s="1"/>
    </row>
    <row r="34" spans="1:21" ht="18" customHeight="1">
      <c r="A34" s="30" t="s">
        <v>34</v>
      </c>
      <c r="B34" s="28" t="s">
        <v>56</v>
      </c>
      <c r="C34" s="31">
        <v>36.25</v>
      </c>
      <c r="D34" s="31">
        <v>36.25</v>
      </c>
      <c r="E34" s="31"/>
      <c r="F34" s="31"/>
      <c r="G34" s="31"/>
      <c r="H34" s="29"/>
      <c r="I34" s="31"/>
      <c r="J34" s="31"/>
      <c r="K34" s="31"/>
      <c r="L34" s="29"/>
      <c r="M34" s="31">
        <v>36.25</v>
      </c>
      <c r="N34" s="31"/>
      <c r="O34" s="31"/>
      <c r="P34" s="29">
        <v>36.25</v>
      </c>
      <c r="Q34" s="31"/>
      <c r="R34" s="31"/>
      <c r="S34" s="31"/>
      <c r="T34" s="29"/>
      <c r="U34" s="1"/>
    </row>
    <row r="35" spans="1:21" ht="51" customHeight="1">
      <c r="A35" s="36" t="s">
        <v>66</v>
      </c>
      <c r="B35" s="28"/>
      <c r="C35" s="31">
        <v>1279.6</v>
      </c>
      <c r="D35" s="31">
        <f>H35+L35+P35+T35</f>
        <v>1279.6</v>
      </c>
      <c r="E35" s="31"/>
      <c r="F35" s="31"/>
      <c r="G35" s="31"/>
      <c r="H35" s="29"/>
      <c r="I35" s="31"/>
      <c r="J35" s="31"/>
      <c r="K35" s="31"/>
      <c r="L35" s="29"/>
      <c r="M35" s="31">
        <v>128.47249</v>
      </c>
      <c r="N35" s="31">
        <v>203.33808</v>
      </c>
      <c r="O35" s="31">
        <v>281.81788</v>
      </c>
      <c r="P35" s="29">
        <f>M35+N35+O35</f>
        <v>613.6284499999999</v>
      </c>
      <c r="Q35" s="31">
        <v>210</v>
      </c>
      <c r="R35" s="31">
        <v>210</v>
      </c>
      <c r="S35" s="31">
        <v>245.97155</v>
      </c>
      <c r="T35" s="29">
        <f>Q35+R35+S35</f>
        <v>665.97155</v>
      </c>
      <c r="U35" s="1"/>
    </row>
    <row r="36" spans="1:21" ht="18" customHeight="1">
      <c r="A36" s="30" t="s">
        <v>34</v>
      </c>
      <c r="B36" s="28" t="s">
        <v>56</v>
      </c>
      <c r="C36" s="31">
        <v>1279.6</v>
      </c>
      <c r="D36" s="31">
        <v>1279.6</v>
      </c>
      <c r="E36" s="31"/>
      <c r="F36" s="31"/>
      <c r="G36" s="31"/>
      <c r="H36" s="29"/>
      <c r="I36" s="31"/>
      <c r="J36" s="31"/>
      <c r="K36" s="31"/>
      <c r="L36" s="29"/>
      <c r="M36" s="31">
        <v>128.47</v>
      </c>
      <c r="N36" s="31">
        <v>203.34</v>
      </c>
      <c r="O36" s="31">
        <v>281.82</v>
      </c>
      <c r="P36" s="29">
        <f>M36+N36+O36</f>
        <v>613.63</v>
      </c>
      <c r="Q36" s="31">
        <v>210</v>
      </c>
      <c r="R36" s="31">
        <v>210</v>
      </c>
      <c r="S36" s="31">
        <v>245.97155</v>
      </c>
      <c r="T36" s="29">
        <v>665.97</v>
      </c>
      <c r="U36" s="1"/>
    </row>
    <row r="37" spans="1:21" ht="24" customHeight="1">
      <c r="A37" s="12" t="s">
        <v>40</v>
      </c>
      <c r="B37" s="13" t="s">
        <v>57</v>
      </c>
      <c r="C37" s="11">
        <f aca="true" t="shared" si="6" ref="C37:T37">C10-C14</f>
        <v>-29025.954000000027</v>
      </c>
      <c r="D37" s="11">
        <f t="shared" si="6"/>
        <v>-29025.954150000063</v>
      </c>
      <c r="E37" s="11">
        <f t="shared" si="6"/>
        <v>10360.816749999998</v>
      </c>
      <c r="F37" s="11">
        <f t="shared" si="6"/>
        <v>-9835.97841</v>
      </c>
      <c r="G37" s="11">
        <f t="shared" si="6"/>
        <v>11811.97651</v>
      </c>
      <c r="H37" s="11">
        <f t="shared" si="6"/>
        <v>12336.814849999995</v>
      </c>
      <c r="I37" s="22">
        <f t="shared" si="6"/>
        <v>16989.170000000006</v>
      </c>
      <c r="J37" s="11">
        <f t="shared" si="6"/>
        <v>4022.2760000000053</v>
      </c>
      <c r="K37" s="11">
        <f t="shared" si="6"/>
        <v>-11398.732000000004</v>
      </c>
      <c r="L37" s="11">
        <f t="shared" si="6"/>
        <v>9612.704000000012</v>
      </c>
      <c r="M37" s="11">
        <f t="shared" si="6"/>
        <v>411.5479999999952</v>
      </c>
      <c r="N37" s="11">
        <f t="shared" si="6"/>
        <v>-4862.5999999999985</v>
      </c>
      <c r="O37" s="11">
        <f t="shared" si="6"/>
        <v>-3004.1529999999984</v>
      </c>
      <c r="P37" s="11">
        <f t="shared" si="6"/>
        <v>-7418.955000000031</v>
      </c>
      <c r="Q37" s="11">
        <f t="shared" si="6"/>
        <v>-13655.875</v>
      </c>
      <c r="R37" s="11">
        <f t="shared" si="6"/>
        <v>-8397.988000000001</v>
      </c>
      <c r="S37" s="11">
        <f t="shared" si="6"/>
        <v>-20761.626550000015</v>
      </c>
      <c r="T37" s="11">
        <f t="shared" si="6"/>
        <v>-43520.26800000001</v>
      </c>
      <c r="U37" s="1"/>
    </row>
    <row r="38" spans="1:21" ht="24" customHeight="1">
      <c r="A38" s="12" t="s">
        <v>63</v>
      </c>
      <c r="B38" s="13" t="s">
        <v>60</v>
      </c>
      <c r="C38" s="11"/>
      <c r="D38" s="11"/>
      <c r="E38" s="11"/>
      <c r="F38" s="11"/>
      <c r="G38" s="11"/>
      <c r="H38" s="11"/>
      <c r="I38" s="22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"/>
    </row>
    <row r="39" spans="1:21" ht="75.75" customHeight="1">
      <c r="A39" s="17" t="s">
        <v>41</v>
      </c>
      <c r="B39" s="13" t="s">
        <v>58</v>
      </c>
      <c r="C39" s="11"/>
      <c r="D39" s="11"/>
      <c r="E39" s="18"/>
      <c r="F39" s="18"/>
      <c r="G39" s="18"/>
      <c r="H39" s="11">
        <f>SUM(E39:G39)</f>
        <v>0</v>
      </c>
      <c r="I39" s="18"/>
      <c r="J39" s="18"/>
      <c r="K39" s="18"/>
      <c r="L39" s="11">
        <f>I39+J39+K39</f>
        <v>0</v>
      </c>
      <c r="M39" s="11"/>
      <c r="N39" s="18"/>
      <c r="O39" s="18"/>
      <c r="P39" s="11">
        <f>M39+N39+O39</f>
        <v>0</v>
      </c>
      <c r="Q39" s="11"/>
      <c r="R39" s="18"/>
      <c r="S39" s="11"/>
      <c r="T39" s="11">
        <f>Q39+R39+S39</f>
        <v>0</v>
      </c>
      <c r="U39" s="1"/>
    </row>
    <row r="40" spans="1:21" ht="110.25" customHeight="1">
      <c r="A40" s="17" t="s">
        <v>42</v>
      </c>
      <c r="B40" s="13" t="s">
        <v>59</v>
      </c>
      <c r="C40" s="11">
        <f>C37+C38-C39</f>
        <v>-29025.954000000027</v>
      </c>
      <c r="D40" s="11">
        <f>D37+D38-D39</f>
        <v>-29025.954150000063</v>
      </c>
      <c r="E40" s="11">
        <f aca="true" t="shared" si="7" ref="E40:T40">E37+E38-E39</f>
        <v>10360.816749999998</v>
      </c>
      <c r="F40" s="11">
        <f>F37+F38-F39</f>
        <v>-9835.97841</v>
      </c>
      <c r="G40" s="11">
        <f t="shared" si="7"/>
        <v>11811.97651</v>
      </c>
      <c r="H40" s="11">
        <f t="shared" si="7"/>
        <v>12336.814849999995</v>
      </c>
      <c r="I40" s="11">
        <f t="shared" si="7"/>
        <v>16989.170000000006</v>
      </c>
      <c r="J40" s="11">
        <f t="shared" si="7"/>
        <v>4022.2760000000053</v>
      </c>
      <c r="K40" s="11">
        <f t="shared" si="7"/>
        <v>-11398.732000000004</v>
      </c>
      <c r="L40" s="11">
        <f t="shared" si="7"/>
        <v>9612.704000000012</v>
      </c>
      <c r="M40" s="11">
        <f t="shared" si="7"/>
        <v>411.5479999999952</v>
      </c>
      <c r="N40" s="11">
        <f t="shared" si="7"/>
        <v>-4862.5999999999985</v>
      </c>
      <c r="O40" s="11">
        <f t="shared" si="7"/>
        <v>-3004.1529999999984</v>
      </c>
      <c r="P40" s="11">
        <f t="shared" si="7"/>
        <v>-7418.955000000031</v>
      </c>
      <c r="Q40" s="11">
        <f t="shared" si="7"/>
        <v>-13655.875</v>
      </c>
      <c r="R40" s="11">
        <f t="shared" si="7"/>
        <v>-8397.988000000001</v>
      </c>
      <c r="S40" s="11">
        <f t="shared" si="7"/>
        <v>-20761.626550000015</v>
      </c>
      <c r="T40" s="11">
        <f t="shared" si="7"/>
        <v>-43520.26800000001</v>
      </c>
      <c r="U40" s="1"/>
    </row>
    <row r="41" spans="1:20" ht="38.25">
      <c r="A41" s="17" t="s">
        <v>43</v>
      </c>
      <c r="B41" s="13">
        <v>1000</v>
      </c>
      <c r="C41" s="10">
        <v>0</v>
      </c>
      <c r="D41" s="10">
        <v>31966.05</v>
      </c>
      <c r="E41" s="10">
        <f>D41</f>
        <v>31966.05</v>
      </c>
      <c r="F41" s="10">
        <f>E42</f>
        <v>42326.86675</v>
      </c>
      <c r="G41" s="10">
        <f>F42</f>
        <v>32490.88834</v>
      </c>
      <c r="H41" s="11">
        <f>E41</f>
        <v>31966.05</v>
      </c>
      <c r="I41" s="10">
        <f>H42</f>
        <v>44302.86485</v>
      </c>
      <c r="J41" s="10">
        <f>I42</f>
        <v>61292.034850000004</v>
      </c>
      <c r="K41" s="10">
        <f>J42</f>
        <v>65314.31085000001</v>
      </c>
      <c r="L41" s="11">
        <f>I41</f>
        <v>44302.86485</v>
      </c>
      <c r="M41" s="10">
        <f>L42</f>
        <v>53915.56885000001</v>
      </c>
      <c r="N41" s="10">
        <f>M42</f>
        <v>54327.116850000006</v>
      </c>
      <c r="O41" s="10">
        <f>N42</f>
        <v>49464.51685000001</v>
      </c>
      <c r="P41" s="11">
        <f>M41</f>
        <v>53915.56885000001</v>
      </c>
      <c r="Q41" s="10">
        <f>P42</f>
        <v>46496.61384999998</v>
      </c>
      <c r="R41" s="10">
        <f>Q42</f>
        <v>32840.73884999998</v>
      </c>
      <c r="S41" s="10">
        <f>R42</f>
        <v>24442.75084999998</v>
      </c>
      <c r="T41" s="11">
        <f>Q41</f>
        <v>46496.61384999998</v>
      </c>
    </row>
    <row r="42" spans="1:21" ht="38.25">
      <c r="A42" s="17" t="s">
        <v>44</v>
      </c>
      <c r="B42" s="13">
        <v>1100</v>
      </c>
      <c r="C42" s="10">
        <v>0</v>
      </c>
      <c r="D42" s="11">
        <f>T42</f>
        <v>2976.345849999969</v>
      </c>
      <c r="E42" s="11">
        <f>E41+E40</f>
        <v>42326.86675</v>
      </c>
      <c r="F42" s="11">
        <f>F41+F40</f>
        <v>32490.88834</v>
      </c>
      <c r="G42" s="11">
        <f aca="true" t="shared" si="8" ref="G42:O42">G41+G40</f>
        <v>44302.86485</v>
      </c>
      <c r="H42" s="11">
        <f t="shared" si="8"/>
        <v>44302.86485</v>
      </c>
      <c r="I42" s="11">
        <f t="shared" si="8"/>
        <v>61292.034850000004</v>
      </c>
      <c r="J42" s="11">
        <f t="shared" si="8"/>
        <v>65314.31085000001</v>
      </c>
      <c r="K42" s="11">
        <f t="shared" si="8"/>
        <v>53915.578850000005</v>
      </c>
      <c r="L42" s="11">
        <f>L41+L40</f>
        <v>53915.56885000001</v>
      </c>
      <c r="M42" s="11">
        <f t="shared" si="8"/>
        <v>54327.116850000006</v>
      </c>
      <c r="N42" s="11">
        <f t="shared" si="8"/>
        <v>49464.51685000001</v>
      </c>
      <c r="O42" s="11">
        <f t="shared" si="8"/>
        <v>46460.36385000001</v>
      </c>
      <c r="P42" s="11">
        <f>P41+P40</f>
        <v>46496.61384999998</v>
      </c>
      <c r="Q42" s="11">
        <f>Q41+Q40</f>
        <v>32840.73884999998</v>
      </c>
      <c r="R42" s="11">
        <f>R41+R40</f>
        <v>24442.75084999998</v>
      </c>
      <c r="S42" s="11">
        <f>S41+S40</f>
        <v>3681.124299999963</v>
      </c>
      <c r="T42" s="11">
        <f>T41+T40</f>
        <v>2976.345849999969</v>
      </c>
      <c r="U42" s="1"/>
    </row>
    <row r="43" spans="1:21" ht="140.25">
      <c r="A43" s="17" t="s">
        <v>45</v>
      </c>
      <c r="B43" s="13">
        <v>1200</v>
      </c>
      <c r="C43" s="10"/>
      <c r="D43" s="16">
        <v>0</v>
      </c>
      <c r="E43" s="10">
        <f>E41-E42</f>
        <v>-10360.816750000002</v>
      </c>
      <c r="F43" s="10">
        <f aca="true" t="shared" si="9" ref="F43:O43">F41-F42</f>
        <v>9835.97841</v>
      </c>
      <c r="G43" s="10">
        <f t="shared" si="9"/>
        <v>-11811.976509999997</v>
      </c>
      <c r="H43" s="10">
        <f t="shared" si="9"/>
        <v>-12336.814849999999</v>
      </c>
      <c r="I43" s="10">
        <f t="shared" si="9"/>
        <v>-16989.170000000006</v>
      </c>
      <c r="J43" s="10">
        <f t="shared" si="9"/>
        <v>-4022.2760000000053</v>
      </c>
      <c r="K43" s="10">
        <f t="shared" si="9"/>
        <v>11398.732000000004</v>
      </c>
      <c r="L43" s="10">
        <f t="shared" si="9"/>
        <v>-9612.704000000012</v>
      </c>
      <c r="M43" s="10">
        <f t="shared" si="9"/>
        <v>-411.5479999999952</v>
      </c>
      <c r="N43" s="10">
        <f t="shared" si="9"/>
        <v>4862.5999999999985</v>
      </c>
      <c r="O43" s="10">
        <f t="shared" si="9"/>
        <v>3004.1529999999984</v>
      </c>
      <c r="P43" s="10">
        <f>P41-P42</f>
        <v>7418.955000000031</v>
      </c>
      <c r="Q43" s="10">
        <f>Q41-Q42</f>
        <v>13655.875</v>
      </c>
      <c r="R43" s="10">
        <f>R41-R42</f>
        <v>8397.988000000001</v>
      </c>
      <c r="S43" s="10">
        <f>S41-S42</f>
        <v>20761.626550000015</v>
      </c>
      <c r="T43" s="10">
        <f>T41-T42</f>
        <v>43520.26800000001</v>
      </c>
      <c r="U43" s="1"/>
    </row>
    <row r="44" spans="1:21" ht="54" customHeight="1">
      <c r="A44" s="17" t="s">
        <v>46</v>
      </c>
      <c r="B44" s="41">
        <v>1300</v>
      </c>
      <c r="C44" s="42"/>
      <c r="D44" s="43">
        <v>0</v>
      </c>
      <c r="E44" s="42">
        <v>0</v>
      </c>
      <c r="F44" s="42">
        <v>0</v>
      </c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4"/>
    </row>
    <row r="45" spans="1:21" ht="36.75" customHeight="1">
      <c r="A45" s="8" t="s">
        <v>47</v>
      </c>
      <c r="B45" s="41"/>
      <c r="C45" s="42"/>
      <c r="D45" s="43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4"/>
    </row>
    <row r="46" spans="1:21" ht="13.5" customHeight="1">
      <c r="A46" s="45" t="s">
        <v>67</v>
      </c>
      <c r="B46" s="45"/>
      <c r="C46" s="45"/>
      <c r="D46" s="45"/>
      <c r="E46" s="45"/>
      <c r="F46" s="45"/>
      <c r="G46" s="45"/>
      <c r="H46" s="45"/>
      <c r="I46" s="47"/>
      <c r="J46" s="49"/>
      <c r="K46" s="51" t="s">
        <v>68</v>
      </c>
      <c r="L46" s="51"/>
      <c r="M46" s="51"/>
      <c r="N46" s="51"/>
      <c r="O46" s="51"/>
      <c r="P46" s="51"/>
      <c r="Q46" s="44"/>
      <c r="R46" s="44"/>
      <c r="S46" s="44"/>
      <c r="T46" s="44"/>
      <c r="U46" s="39"/>
    </row>
    <row r="47" spans="1:21" ht="15" customHeight="1">
      <c r="A47" s="46"/>
      <c r="B47" s="46"/>
      <c r="C47" s="46"/>
      <c r="D47" s="46"/>
      <c r="E47" s="46"/>
      <c r="F47" s="46"/>
      <c r="G47" s="46"/>
      <c r="H47" s="46"/>
      <c r="I47" s="48"/>
      <c r="J47" s="50"/>
      <c r="K47" s="52"/>
      <c r="L47" s="52"/>
      <c r="M47" s="52"/>
      <c r="N47" s="52"/>
      <c r="O47" s="52"/>
      <c r="P47" s="52"/>
      <c r="Q47" s="39"/>
      <c r="R47" s="39"/>
      <c r="S47" s="39"/>
      <c r="T47" s="39"/>
      <c r="U47" s="39"/>
    </row>
    <row r="48" spans="1:21" ht="15" customHeight="1">
      <c r="A48" s="46"/>
      <c r="B48" s="46"/>
      <c r="C48" s="46"/>
      <c r="D48" s="46"/>
      <c r="E48" s="46"/>
      <c r="F48" s="46"/>
      <c r="G48" s="46"/>
      <c r="H48" s="46"/>
      <c r="I48" s="48"/>
      <c r="J48" s="50"/>
      <c r="K48" s="52"/>
      <c r="L48" s="52"/>
      <c r="M48" s="52"/>
      <c r="N48" s="52"/>
      <c r="O48" s="52"/>
      <c r="P48" s="52"/>
      <c r="Q48" s="39"/>
      <c r="R48" s="39"/>
      <c r="S48" s="39"/>
      <c r="T48" s="39"/>
      <c r="U48" s="39"/>
    </row>
    <row r="49" spans="1:21" ht="30" customHeight="1">
      <c r="A49" s="46"/>
      <c r="B49" s="46"/>
      <c r="C49" s="46"/>
      <c r="D49" s="46"/>
      <c r="E49" s="46"/>
      <c r="F49" s="46"/>
      <c r="G49" s="46"/>
      <c r="H49" s="46"/>
      <c r="I49" s="48"/>
      <c r="J49" s="50"/>
      <c r="K49" s="52"/>
      <c r="L49" s="52"/>
      <c r="M49" s="52"/>
      <c r="N49" s="52"/>
      <c r="O49" s="52"/>
      <c r="P49" s="52"/>
      <c r="Q49" s="39"/>
      <c r="R49" s="39"/>
      <c r="S49" s="39"/>
      <c r="T49" s="39"/>
      <c r="U49" s="39"/>
    </row>
    <row r="50" spans="1:2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2.75">
      <c r="A51" s="19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1"/>
    </row>
    <row r="52" spans="1:21" ht="12.75">
      <c r="A52" s="21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"/>
    </row>
    <row r="53" spans="2:21" ht="12.75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"/>
    </row>
    <row r="57" ht="12.75">
      <c r="A57" s="34">
        <v>44849</v>
      </c>
    </row>
    <row r="58" ht="12.75">
      <c r="A58" s="1" t="s">
        <v>62</v>
      </c>
    </row>
    <row r="59" ht="12.75">
      <c r="A59" s="19" t="s">
        <v>61</v>
      </c>
    </row>
    <row r="60" ht="12.75">
      <c r="A60" s="21"/>
    </row>
    <row r="76" ht="12.75">
      <c r="A76" s="20"/>
    </row>
    <row r="77" ht="12.75">
      <c r="A77" s="21"/>
    </row>
    <row r="78" ht="12.75">
      <c r="A78" s="19"/>
    </row>
  </sheetData>
  <sheetProtection/>
  <mergeCells count="45">
    <mergeCell ref="A46:H49"/>
    <mergeCell ref="U46:U49"/>
    <mergeCell ref="I46:I49"/>
    <mergeCell ref="J46:J49"/>
    <mergeCell ref="K46:P49"/>
    <mergeCell ref="Q46:Q49"/>
    <mergeCell ref="R46:R49"/>
    <mergeCell ref="S46:S49"/>
    <mergeCell ref="T46:T49"/>
    <mergeCell ref="H44:H45"/>
    <mergeCell ref="I44:I45"/>
    <mergeCell ref="S44:S45"/>
    <mergeCell ref="T44:T45"/>
    <mergeCell ref="J44:J45"/>
    <mergeCell ref="K44:K45"/>
    <mergeCell ref="L44:L45"/>
    <mergeCell ref="M44:M45"/>
    <mergeCell ref="U44:U45"/>
    <mergeCell ref="P44:P45"/>
    <mergeCell ref="Q44:Q45"/>
    <mergeCell ref="R44:R45"/>
    <mergeCell ref="O44:O45"/>
    <mergeCell ref="N44:N45"/>
    <mergeCell ref="B44:B45"/>
    <mergeCell ref="C44:C45"/>
    <mergeCell ref="D44:D45"/>
    <mergeCell ref="E44:E45"/>
    <mergeCell ref="F44:F45"/>
    <mergeCell ref="G44:G45"/>
    <mergeCell ref="E6:G7"/>
    <mergeCell ref="H6:H8"/>
    <mergeCell ref="I6:K7"/>
    <mergeCell ref="L6:L8"/>
    <mergeCell ref="M6:O7"/>
    <mergeCell ref="P6:P8"/>
    <mergeCell ref="F2:N2"/>
    <mergeCell ref="A1:T1"/>
    <mergeCell ref="A3:C3"/>
    <mergeCell ref="A4:C4"/>
    <mergeCell ref="A6:A8"/>
    <mergeCell ref="B6:B8"/>
    <mergeCell ref="C6:C8"/>
    <mergeCell ref="D6:D8"/>
    <mergeCell ref="Q6:S7"/>
    <mergeCell ref="T6:T8"/>
  </mergeCells>
  <printOptions/>
  <pageMargins left="0.6299212598425197" right="0.15748031496062992" top="0.1968503937007874" bottom="0.1968503937007874" header="0" footer="0"/>
  <pageSetup horizontalDpi="600" verticalDpi="600" orientation="landscape" paperSize="9" scale="53" r:id="rId1"/>
  <rowBreaks count="2" manualBreakCount="2">
    <brk id="28" max="19" man="1"/>
    <brk id="6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Трофимова Ольга</cp:lastModifiedBy>
  <cp:lastPrinted>2021-11-03T08:11:21Z</cp:lastPrinted>
  <dcterms:created xsi:type="dcterms:W3CDTF">2014-02-13T05:24:36Z</dcterms:created>
  <dcterms:modified xsi:type="dcterms:W3CDTF">2021-11-03T08:13:59Z</dcterms:modified>
  <cp:category/>
  <cp:version/>
  <cp:contentType/>
  <cp:contentStatus/>
</cp:coreProperties>
</file>